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vbaProject.bin" ContentType="application/vnd.ms-office.vbaProject"/>
  <Default Extension="rels" ContentType="application/vnd.openxmlformats-package.relationships+xml"/>
  <Default Extension="xml" ContentType="application/xml"/>
  <Override PartName="/xl/workbook.xml" ContentType="application/vnd.ms-excel.sheet.macroEnabled.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hartsheets/sheet1.xml" ContentType="application/vnd.openxmlformats-officedocument.spreadsheetml.chartsheet+xml"/>
  <Override PartName="/xl/ctrlProps/ctrlProp2.xml" ContentType="application/vnd.ms-excel.contro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codeName="{8C4F1C90-05EB-6A55-5F09-09C24B55AC0B}"/>
  <workbookPr codeName="ThisWorkbook" defaultThemeVersion="124226"/>
  <bookViews>
    <workbookView xWindow="0" yWindow="255" windowWidth="17955" windowHeight="6270" tabRatio="881"/>
  </bookViews>
  <sheets>
    <sheet name="Summary" sheetId="4" r:id="rId1"/>
    <sheet name="Financial_Inputs" sheetId="13" r:id="rId2"/>
    <sheet name="Performance Failure Scenarios" sheetId="2" r:id="rId3"/>
    <sheet name="Performance Scenario" sheetId="6" r:id="rId4"/>
    <sheet name="Gross Service Units" sheetId="1" r:id="rId5"/>
    <sheet name="Availability Scenarios" sheetId="10" r:id="rId6"/>
    <sheet name="Threshold Model" sheetId="12" r:id="rId7"/>
  </sheets>
  <definedNames>
    <definedName name="_xlnm._FilterDatabase" localSheetId="5" hidden="1">'Availability Scenarios'!$A$38:$AK$190</definedName>
    <definedName name="_xlnm._FilterDatabase" localSheetId="4" hidden="1">'Gross Service Units'!$A$38:$CJ$190</definedName>
    <definedName name="_xlnm._FilterDatabase" localSheetId="2" hidden="1">'Performance Failure Scenarios'!$A$19:$BL$117</definedName>
    <definedName name="_ftn1" localSheetId="2">'Performance Failure Scenarios'!#REF!</definedName>
    <definedName name="_ftn2" localSheetId="2">'Performance Failure Scenarios'!#REF!</definedName>
    <definedName name="_ftn3" localSheetId="2">'Performance Failure Scenarios'!#REF!</definedName>
    <definedName name="_ftnref1" localSheetId="2">'Performance Failure Scenarios'!$B$55</definedName>
    <definedName name="_ftnref2" localSheetId="2">'Performance Failure Scenarios'!$B$78</definedName>
    <definedName name="_ftnref3" localSheetId="2">'Performance Failure Scenarios'!#REF!</definedName>
    <definedName name="BlanksRange">'Gross Service Units'!#REF!</definedName>
    <definedName name="_xlnm.Extract" localSheetId="4">'Gross Service Units'!#REF!</definedName>
    <definedName name="NoBlanksRange">'Gross Service Units'!#REF!</definedName>
    <definedName name="OneToFive">'Gross Service Units'!#REF!</definedName>
    <definedName name="_xlnm.Print_Titles" localSheetId="2">'Performance Failure Scenarios'!$18:$19</definedName>
  </definedNames>
  <calcPr calcId="125725" iterate="1"/>
</workbook>
</file>

<file path=xl/calcChain.xml><?xml version="1.0" encoding="utf-8"?>
<calcChain xmlns="http://schemas.openxmlformats.org/spreadsheetml/2006/main">
  <c r="AN37" i="1"/>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AM37"/>
  <c r="J6" i="2"/>
  <c r="T13"/>
  <c r="A187" i="10" l="1"/>
  <c r="B187"/>
  <c r="C187"/>
  <c r="E187"/>
  <c r="G187"/>
  <c r="I189" i="1"/>
  <c r="J189" s="1"/>
  <c r="N189" s="1"/>
  <c r="K189"/>
  <c r="D187" i="10" s="1"/>
  <c r="L189" i="1"/>
  <c r="M189" l="1"/>
  <c r="AB189" s="1"/>
  <c r="AC189" s="1"/>
  <c r="Q189"/>
  <c r="F187" i="10" s="1"/>
  <c r="I52" i="4"/>
  <c r="G52"/>
  <c r="J35" i="1"/>
  <c r="I58" i="4"/>
  <c r="I57"/>
  <c r="AA187" i="10" l="1"/>
  <c r="AE187"/>
  <c r="AI187"/>
  <c r="AB187"/>
  <c r="AJ187"/>
  <c r="AC187"/>
  <c r="AK187"/>
  <c r="Z187"/>
  <c r="AD187"/>
  <c r="AH187"/>
  <c r="AF187"/>
  <c r="AG187"/>
  <c r="R189" i="1"/>
  <c r="G58" i="4"/>
  <c r="A38" i="10"/>
  <c r="B38"/>
  <c r="C38"/>
  <c r="E38"/>
  <c r="A39"/>
  <c r="B39"/>
  <c r="C39"/>
  <c r="E39"/>
  <c r="A40"/>
  <c r="B40"/>
  <c r="C40"/>
  <c r="E40"/>
  <c r="A41"/>
  <c r="B41"/>
  <c r="C41"/>
  <c r="E41"/>
  <c r="A42"/>
  <c r="B42"/>
  <c r="C42"/>
  <c r="E42"/>
  <c r="A43"/>
  <c r="B43"/>
  <c r="C43"/>
  <c r="E43"/>
  <c r="A44"/>
  <c r="B44"/>
  <c r="C44"/>
  <c r="E44"/>
  <c r="A45"/>
  <c r="B45"/>
  <c r="C45"/>
  <c r="E45"/>
  <c r="A46"/>
  <c r="B46"/>
  <c r="C46"/>
  <c r="E46"/>
  <c r="A47"/>
  <c r="B47"/>
  <c r="C47"/>
  <c r="E47"/>
  <c r="A48"/>
  <c r="B48"/>
  <c r="C48"/>
  <c r="E48"/>
  <c r="A49"/>
  <c r="B49"/>
  <c r="C49"/>
  <c r="E49"/>
  <c r="A50"/>
  <c r="B50"/>
  <c r="C50"/>
  <c r="E50"/>
  <c r="A51"/>
  <c r="B51"/>
  <c r="C51"/>
  <c r="E51"/>
  <c r="A52"/>
  <c r="B52"/>
  <c r="C52"/>
  <c r="E52"/>
  <c r="A53"/>
  <c r="B53"/>
  <c r="C53"/>
  <c r="E53"/>
  <c r="A54"/>
  <c r="B54"/>
  <c r="C54"/>
  <c r="E54"/>
  <c r="A55"/>
  <c r="B55"/>
  <c r="C55"/>
  <c r="E55"/>
  <c r="A56"/>
  <c r="B56"/>
  <c r="C56"/>
  <c r="E56"/>
  <c r="A57"/>
  <c r="B57"/>
  <c r="C57"/>
  <c r="E57"/>
  <c r="A58"/>
  <c r="B58"/>
  <c r="C58"/>
  <c r="E58"/>
  <c r="A59"/>
  <c r="B59"/>
  <c r="C59"/>
  <c r="E59"/>
  <c r="A60"/>
  <c r="B60"/>
  <c r="C60"/>
  <c r="E60"/>
  <c r="A61"/>
  <c r="B61"/>
  <c r="C61"/>
  <c r="E61"/>
  <c r="A62"/>
  <c r="B62"/>
  <c r="C62"/>
  <c r="E62"/>
  <c r="A63"/>
  <c r="B63"/>
  <c r="C63"/>
  <c r="E63"/>
  <c r="A64"/>
  <c r="B64"/>
  <c r="C64"/>
  <c r="E64"/>
  <c r="A65"/>
  <c r="B65"/>
  <c r="C65"/>
  <c r="E65"/>
  <c r="A66"/>
  <c r="B66"/>
  <c r="C66"/>
  <c r="E66"/>
  <c r="A67"/>
  <c r="B67"/>
  <c r="C67"/>
  <c r="E67"/>
  <c r="A68"/>
  <c r="B68"/>
  <c r="C68"/>
  <c r="E68"/>
  <c r="A69"/>
  <c r="B69"/>
  <c r="C69"/>
  <c r="E69"/>
  <c r="A70"/>
  <c r="B70"/>
  <c r="C70"/>
  <c r="E70"/>
  <c r="A71"/>
  <c r="B71"/>
  <c r="C71"/>
  <c r="E71"/>
  <c r="A72"/>
  <c r="B72"/>
  <c r="C72"/>
  <c r="E72"/>
  <c r="A73"/>
  <c r="B73"/>
  <c r="C73"/>
  <c r="E73"/>
  <c r="A74"/>
  <c r="B74"/>
  <c r="C74"/>
  <c r="E74"/>
  <c r="A75"/>
  <c r="B75"/>
  <c r="C75"/>
  <c r="E75"/>
  <c r="A76"/>
  <c r="B76"/>
  <c r="C76"/>
  <c r="E76"/>
  <c r="A77"/>
  <c r="B77"/>
  <c r="C77"/>
  <c r="E77"/>
  <c r="A78"/>
  <c r="B78"/>
  <c r="C78"/>
  <c r="E78"/>
  <c r="A79"/>
  <c r="B79"/>
  <c r="C79"/>
  <c r="E79"/>
  <c r="A80"/>
  <c r="B80"/>
  <c r="C80"/>
  <c r="E80"/>
  <c r="A81"/>
  <c r="B81"/>
  <c r="C81"/>
  <c r="E81"/>
  <c r="A82"/>
  <c r="B82"/>
  <c r="C82"/>
  <c r="E82"/>
  <c r="A83"/>
  <c r="B83"/>
  <c r="C83"/>
  <c r="E83"/>
  <c r="A84"/>
  <c r="B84"/>
  <c r="C84"/>
  <c r="E84"/>
  <c r="A85"/>
  <c r="B85"/>
  <c r="C85"/>
  <c r="E85"/>
  <c r="A86"/>
  <c r="B86"/>
  <c r="C86"/>
  <c r="E86"/>
  <c r="A87"/>
  <c r="B87"/>
  <c r="C87"/>
  <c r="E87"/>
  <c r="A88"/>
  <c r="B88"/>
  <c r="C88"/>
  <c r="E88"/>
  <c r="A89"/>
  <c r="B89"/>
  <c r="C89"/>
  <c r="E89"/>
  <c r="A90"/>
  <c r="B90"/>
  <c r="C90"/>
  <c r="E90"/>
  <c r="A91"/>
  <c r="B91"/>
  <c r="C91"/>
  <c r="E91"/>
  <c r="A92"/>
  <c r="B92"/>
  <c r="C92"/>
  <c r="E92"/>
  <c r="A93"/>
  <c r="B93"/>
  <c r="C93"/>
  <c r="E93"/>
  <c r="A94"/>
  <c r="B94"/>
  <c r="C94"/>
  <c r="E94"/>
  <c r="A95"/>
  <c r="B95"/>
  <c r="C95"/>
  <c r="E95"/>
  <c r="A96"/>
  <c r="B96"/>
  <c r="C96"/>
  <c r="E96"/>
  <c r="A97"/>
  <c r="B97"/>
  <c r="C97"/>
  <c r="E97"/>
  <c r="A98"/>
  <c r="B98"/>
  <c r="C98"/>
  <c r="E98"/>
  <c r="A99"/>
  <c r="B99"/>
  <c r="C99"/>
  <c r="E99"/>
  <c r="A100"/>
  <c r="B100"/>
  <c r="C100"/>
  <c r="E100"/>
  <c r="A101"/>
  <c r="B101"/>
  <c r="C101"/>
  <c r="E101"/>
  <c r="A102"/>
  <c r="B102"/>
  <c r="C102"/>
  <c r="E102"/>
  <c r="A103"/>
  <c r="B103"/>
  <c r="C103"/>
  <c r="E103"/>
  <c r="A104"/>
  <c r="B104"/>
  <c r="C104"/>
  <c r="E104"/>
  <c r="A105"/>
  <c r="B105"/>
  <c r="C105"/>
  <c r="E105"/>
  <c r="A106"/>
  <c r="B106"/>
  <c r="C106"/>
  <c r="E106"/>
  <c r="A107"/>
  <c r="B107"/>
  <c r="C107"/>
  <c r="E107"/>
  <c r="A108"/>
  <c r="B108"/>
  <c r="C108"/>
  <c r="E108"/>
  <c r="A109"/>
  <c r="B109"/>
  <c r="C109"/>
  <c r="E109"/>
  <c r="A110"/>
  <c r="B110"/>
  <c r="C110"/>
  <c r="E110"/>
  <c r="A111"/>
  <c r="B111"/>
  <c r="C111"/>
  <c r="E111"/>
  <c r="A112"/>
  <c r="B112"/>
  <c r="C112"/>
  <c r="E112"/>
  <c r="A113"/>
  <c r="B113"/>
  <c r="C113"/>
  <c r="E113"/>
  <c r="A114"/>
  <c r="B114"/>
  <c r="C114"/>
  <c r="E114"/>
  <c r="A115"/>
  <c r="B115"/>
  <c r="C115"/>
  <c r="E115"/>
  <c r="A116"/>
  <c r="B116"/>
  <c r="C116"/>
  <c r="E116"/>
  <c r="A117"/>
  <c r="B117"/>
  <c r="C117"/>
  <c r="E117"/>
  <c r="A118"/>
  <c r="B118"/>
  <c r="C118"/>
  <c r="E118"/>
  <c r="A119"/>
  <c r="B119"/>
  <c r="C119"/>
  <c r="E119"/>
  <c r="A120"/>
  <c r="B120"/>
  <c r="C120"/>
  <c r="E120"/>
  <c r="A121"/>
  <c r="B121"/>
  <c r="C121"/>
  <c r="E121"/>
  <c r="A122"/>
  <c r="B122"/>
  <c r="C122"/>
  <c r="E122"/>
  <c r="A123"/>
  <c r="B123"/>
  <c r="C123"/>
  <c r="E123"/>
  <c r="A124"/>
  <c r="B124"/>
  <c r="C124"/>
  <c r="E124"/>
  <c r="A125"/>
  <c r="B125"/>
  <c r="C125"/>
  <c r="E125"/>
  <c r="A126"/>
  <c r="B126"/>
  <c r="C126"/>
  <c r="E126"/>
  <c r="A127"/>
  <c r="B127"/>
  <c r="C127"/>
  <c r="E127"/>
  <c r="A128"/>
  <c r="B128"/>
  <c r="C128"/>
  <c r="E128"/>
  <c r="A129"/>
  <c r="B129"/>
  <c r="C129"/>
  <c r="E129"/>
  <c r="A130"/>
  <c r="B130"/>
  <c r="C130"/>
  <c r="E130"/>
  <c r="A131"/>
  <c r="B131"/>
  <c r="C131"/>
  <c r="E131"/>
  <c r="A132"/>
  <c r="B132"/>
  <c r="C132"/>
  <c r="E132"/>
  <c r="A133"/>
  <c r="B133"/>
  <c r="C133"/>
  <c r="E133"/>
  <c r="A134"/>
  <c r="B134"/>
  <c r="C134"/>
  <c r="E134"/>
  <c r="A135"/>
  <c r="B135"/>
  <c r="C135"/>
  <c r="E135"/>
  <c r="A136"/>
  <c r="B136"/>
  <c r="C136"/>
  <c r="E136"/>
  <c r="A137"/>
  <c r="B137"/>
  <c r="C137"/>
  <c r="E137"/>
  <c r="A138"/>
  <c r="B138"/>
  <c r="C138"/>
  <c r="E138"/>
  <c r="A139"/>
  <c r="B139"/>
  <c r="C139"/>
  <c r="E139"/>
  <c r="A140"/>
  <c r="B140"/>
  <c r="C140"/>
  <c r="E140"/>
  <c r="A141"/>
  <c r="B141"/>
  <c r="C141"/>
  <c r="E141"/>
  <c r="A142"/>
  <c r="B142"/>
  <c r="C142"/>
  <c r="E142"/>
  <c r="A143"/>
  <c r="B143"/>
  <c r="C143"/>
  <c r="E143"/>
  <c r="A144"/>
  <c r="B144"/>
  <c r="C144"/>
  <c r="E144"/>
  <c r="A145"/>
  <c r="B145"/>
  <c r="C145"/>
  <c r="E145"/>
  <c r="A146"/>
  <c r="B146"/>
  <c r="C146"/>
  <c r="E146"/>
  <c r="A147"/>
  <c r="B147"/>
  <c r="C147"/>
  <c r="E147"/>
  <c r="A148"/>
  <c r="B148"/>
  <c r="C148"/>
  <c r="E148"/>
  <c r="A149"/>
  <c r="B149"/>
  <c r="C149"/>
  <c r="E149"/>
  <c r="A150"/>
  <c r="B150"/>
  <c r="C150"/>
  <c r="E150"/>
  <c r="A151"/>
  <c r="B151"/>
  <c r="C151"/>
  <c r="E151"/>
  <c r="A152"/>
  <c r="B152"/>
  <c r="C152"/>
  <c r="E152"/>
  <c r="A153"/>
  <c r="B153"/>
  <c r="C153"/>
  <c r="E153"/>
  <c r="A154"/>
  <c r="B154"/>
  <c r="C154"/>
  <c r="E154"/>
  <c r="A155"/>
  <c r="B155"/>
  <c r="C155"/>
  <c r="E155"/>
  <c r="A156"/>
  <c r="B156"/>
  <c r="C156"/>
  <c r="E156"/>
  <c r="A157"/>
  <c r="B157"/>
  <c r="C157"/>
  <c r="E157"/>
  <c r="A158"/>
  <c r="B158"/>
  <c r="C158"/>
  <c r="E158"/>
  <c r="A159"/>
  <c r="B159"/>
  <c r="C159"/>
  <c r="E159"/>
  <c r="A160"/>
  <c r="B160"/>
  <c r="C160"/>
  <c r="E160"/>
  <c r="A161"/>
  <c r="B161"/>
  <c r="C161"/>
  <c r="E161"/>
  <c r="A162"/>
  <c r="B162"/>
  <c r="C162"/>
  <c r="E162"/>
  <c r="A163"/>
  <c r="B163"/>
  <c r="C163"/>
  <c r="E163"/>
  <c r="A164"/>
  <c r="B164"/>
  <c r="C164"/>
  <c r="E164"/>
  <c r="A165"/>
  <c r="B165"/>
  <c r="C165"/>
  <c r="E165"/>
  <c r="A166"/>
  <c r="B166"/>
  <c r="C166"/>
  <c r="E166"/>
  <c r="A167"/>
  <c r="B167"/>
  <c r="C167"/>
  <c r="E167"/>
  <c r="A168"/>
  <c r="B168"/>
  <c r="C168"/>
  <c r="E168"/>
  <c r="A169"/>
  <c r="B169"/>
  <c r="C169"/>
  <c r="E169"/>
  <c r="A170"/>
  <c r="B170"/>
  <c r="C170"/>
  <c r="E170"/>
  <c r="A171"/>
  <c r="B171"/>
  <c r="C171"/>
  <c r="E171"/>
  <c r="A172"/>
  <c r="B172"/>
  <c r="C172"/>
  <c r="E172"/>
  <c r="A173"/>
  <c r="B173"/>
  <c r="C173"/>
  <c r="E173"/>
  <c r="A174"/>
  <c r="B174"/>
  <c r="C174"/>
  <c r="E174"/>
  <c r="A175"/>
  <c r="B175"/>
  <c r="C175"/>
  <c r="E175"/>
  <c r="A176"/>
  <c r="B176"/>
  <c r="C176"/>
  <c r="E176"/>
  <c r="A177"/>
  <c r="B177"/>
  <c r="C177"/>
  <c r="E177"/>
  <c r="A178"/>
  <c r="B178"/>
  <c r="C178"/>
  <c r="E178"/>
  <c r="A179"/>
  <c r="B179"/>
  <c r="C179"/>
  <c r="E179"/>
  <c r="A180"/>
  <c r="B180"/>
  <c r="C180"/>
  <c r="E180"/>
  <c r="A181"/>
  <c r="B181"/>
  <c r="C181"/>
  <c r="E181"/>
  <c r="A182"/>
  <c r="B182"/>
  <c r="C182"/>
  <c r="E182"/>
  <c r="A183"/>
  <c r="B183"/>
  <c r="C183"/>
  <c r="E183"/>
  <c r="A184"/>
  <c r="B184"/>
  <c r="C184"/>
  <c r="E184"/>
  <c r="A185"/>
  <c r="B185"/>
  <c r="C185"/>
  <c r="E185"/>
  <c r="A186"/>
  <c r="B186"/>
  <c r="C186"/>
  <c r="E186"/>
  <c r="G72" i="4"/>
  <c r="AL190" i="1"/>
  <c r="K40" l="1"/>
  <c r="D38" i="10" s="1"/>
  <c r="K41" i="1"/>
  <c r="D39" i="10" s="1"/>
  <c r="K42" i="1"/>
  <c r="D40" i="10" s="1"/>
  <c r="K43" i="1"/>
  <c r="D41" i="10" s="1"/>
  <c r="K44" i="1"/>
  <c r="D42" i="10" s="1"/>
  <c r="K45" i="1"/>
  <c r="D43" i="10" s="1"/>
  <c r="K46" i="1"/>
  <c r="D44" i="10" s="1"/>
  <c r="K47" i="1"/>
  <c r="D45" i="10" s="1"/>
  <c r="K48" i="1"/>
  <c r="D46" i="10" s="1"/>
  <c r="K49" i="1"/>
  <c r="D47" i="10" s="1"/>
  <c r="K50" i="1"/>
  <c r="D48" i="10" s="1"/>
  <c r="K51" i="1"/>
  <c r="D49" i="10" s="1"/>
  <c r="K52" i="1"/>
  <c r="D50" i="10" s="1"/>
  <c r="K53" i="1"/>
  <c r="D51" i="10" s="1"/>
  <c r="K54" i="1"/>
  <c r="D52" i="10" s="1"/>
  <c r="K55" i="1"/>
  <c r="D53" i="10" s="1"/>
  <c r="K56" i="1"/>
  <c r="D54" i="10" s="1"/>
  <c r="K57" i="1"/>
  <c r="D55" i="10" s="1"/>
  <c r="K58" i="1"/>
  <c r="D56" i="10" s="1"/>
  <c r="K59" i="1"/>
  <c r="D57" i="10" s="1"/>
  <c r="K60" i="1"/>
  <c r="D58" i="10" s="1"/>
  <c r="K61" i="1"/>
  <c r="D59" i="10" s="1"/>
  <c r="K62" i="1"/>
  <c r="D60" i="10" s="1"/>
  <c r="K63" i="1"/>
  <c r="D61" i="10" s="1"/>
  <c r="K64" i="1"/>
  <c r="D62" i="10" s="1"/>
  <c r="K65" i="1"/>
  <c r="D63" i="10" s="1"/>
  <c r="K66" i="1"/>
  <c r="D64" i="10" s="1"/>
  <c r="K67" i="1"/>
  <c r="D65" i="10" s="1"/>
  <c r="K68" i="1"/>
  <c r="D66" i="10" s="1"/>
  <c r="K69" i="1"/>
  <c r="D67" i="10" s="1"/>
  <c r="K70" i="1"/>
  <c r="D68" i="10" s="1"/>
  <c r="K71" i="1"/>
  <c r="D69" i="10" s="1"/>
  <c r="K72" i="1"/>
  <c r="D70" i="10" s="1"/>
  <c r="K73" i="1"/>
  <c r="D71" i="10" s="1"/>
  <c r="K74" i="1"/>
  <c r="D72" i="10" s="1"/>
  <c r="K75" i="1"/>
  <c r="D73" i="10" s="1"/>
  <c r="K76" i="1"/>
  <c r="D74" i="10" s="1"/>
  <c r="K77" i="1"/>
  <c r="D75" i="10" s="1"/>
  <c r="K78" i="1"/>
  <c r="D76" i="10" s="1"/>
  <c r="K79" i="1"/>
  <c r="D77" i="10" s="1"/>
  <c r="K80" i="1"/>
  <c r="D78" i="10" s="1"/>
  <c r="K81" i="1"/>
  <c r="D79" i="10" s="1"/>
  <c r="K82" i="1"/>
  <c r="D80" i="10" s="1"/>
  <c r="K83" i="1"/>
  <c r="D81" i="10" s="1"/>
  <c r="K84" i="1"/>
  <c r="D82" i="10" s="1"/>
  <c r="K85" i="1"/>
  <c r="D83" i="10" s="1"/>
  <c r="K86" i="1"/>
  <c r="D84" i="10" s="1"/>
  <c r="K87" i="1"/>
  <c r="D85" i="10" s="1"/>
  <c r="K88" i="1"/>
  <c r="D86" i="10" s="1"/>
  <c r="K89" i="1"/>
  <c r="D87" i="10" s="1"/>
  <c r="K90" i="1"/>
  <c r="D88" i="10" s="1"/>
  <c r="K91" i="1"/>
  <c r="D89" i="10" s="1"/>
  <c r="K92" i="1"/>
  <c r="D90" i="10" s="1"/>
  <c r="K93" i="1"/>
  <c r="D91" i="10" s="1"/>
  <c r="K94" i="1"/>
  <c r="D92" i="10" s="1"/>
  <c r="K95" i="1"/>
  <c r="D93" i="10" s="1"/>
  <c r="K96" i="1"/>
  <c r="D94" i="10" s="1"/>
  <c r="K97" i="1"/>
  <c r="D95" i="10" s="1"/>
  <c r="K98" i="1"/>
  <c r="D96" i="10" s="1"/>
  <c r="K99" i="1"/>
  <c r="D97" i="10" s="1"/>
  <c r="K100" i="1"/>
  <c r="D98" i="10" s="1"/>
  <c r="K101" i="1"/>
  <c r="D99" i="10" s="1"/>
  <c r="K102" i="1"/>
  <c r="D100" i="10" s="1"/>
  <c r="K103" i="1"/>
  <c r="D101" i="10" s="1"/>
  <c r="K104" i="1"/>
  <c r="D102" i="10" s="1"/>
  <c r="K105" i="1"/>
  <c r="D103" i="10" s="1"/>
  <c r="K106" i="1"/>
  <c r="D104" i="10" s="1"/>
  <c r="K107" i="1"/>
  <c r="D105" i="10" s="1"/>
  <c r="K108" i="1"/>
  <c r="D106" i="10" s="1"/>
  <c r="K109" i="1"/>
  <c r="D107" i="10" s="1"/>
  <c r="K110" i="1"/>
  <c r="D108" i="10" s="1"/>
  <c r="K111" i="1"/>
  <c r="D109" i="10" s="1"/>
  <c r="K112" i="1"/>
  <c r="D110" i="10" s="1"/>
  <c r="K113" i="1"/>
  <c r="D111" i="10" s="1"/>
  <c r="K114" i="1"/>
  <c r="D112" i="10" s="1"/>
  <c r="K115" i="1"/>
  <c r="D113" i="10" s="1"/>
  <c r="K116" i="1"/>
  <c r="D114" i="10" s="1"/>
  <c r="K117" i="1"/>
  <c r="D115" i="10" s="1"/>
  <c r="K118" i="1"/>
  <c r="D116" i="10" s="1"/>
  <c r="K119" i="1"/>
  <c r="D117" i="10" s="1"/>
  <c r="K120" i="1"/>
  <c r="D118" i="10" s="1"/>
  <c r="K121" i="1"/>
  <c r="D119" i="10" s="1"/>
  <c r="K122" i="1"/>
  <c r="D120" i="10" s="1"/>
  <c r="K123" i="1"/>
  <c r="D121" i="10" s="1"/>
  <c r="K124" i="1"/>
  <c r="D122" i="10" s="1"/>
  <c r="K125" i="1"/>
  <c r="D123" i="10" s="1"/>
  <c r="K126" i="1"/>
  <c r="D124" i="10" s="1"/>
  <c r="K127" i="1"/>
  <c r="D125" i="10" s="1"/>
  <c r="K128" i="1"/>
  <c r="D126" i="10" s="1"/>
  <c r="K129" i="1"/>
  <c r="D127" i="10" s="1"/>
  <c r="K130" i="1"/>
  <c r="D128" i="10" s="1"/>
  <c r="K131" i="1"/>
  <c r="D129" i="10" s="1"/>
  <c r="K132" i="1"/>
  <c r="D130" i="10" s="1"/>
  <c r="K133" i="1"/>
  <c r="D131" i="10" s="1"/>
  <c r="K134" i="1"/>
  <c r="D132" i="10" s="1"/>
  <c r="K135" i="1"/>
  <c r="D133" i="10" s="1"/>
  <c r="K136" i="1"/>
  <c r="D134" i="10" s="1"/>
  <c r="K137" i="1"/>
  <c r="D135" i="10" s="1"/>
  <c r="K138" i="1"/>
  <c r="D136" i="10" s="1"/>
  <c r="K139" i="1"/>
  <c r="D137" i="10" s="1"/>
  <c r="K140" i="1"/>
  <c r="D138" i="10" s="1"/>
  <c r="K141" i="1"/>
  <c r="D139" i="10" s="1"/>
  <c r="K142" i="1"/>
  <c r="D140" i="10" s="1"/>
  <c r="K143" i="1"/>
  <c r="D141" i="10" s="1"/>
  <c r="K144" i="1"/>
  <c r="D142" i="10" s="1"/>
  <c r="K145" i="1"/>
  <c r="D143" i="10" s="1"/>
  <c r="K146" i="1"/>
  <c r="D144" i="10" s="1"/>
  <c r="K147" i="1"/>
  <c r="D145" i="10" s="1"/>
  <c r="K148" i="1"/>
  <c r="D146" i="10" s="1"/>
  <c r="K149" i="1"/>
  <c r="D147" i="10" s="1"/>
  <c r="K150" i="1"/>
  <c r="D148" i="10" s="1"/>
  <c r="K151" i="1"/>
  <c r="D149" i="10" s="1"/>
  <c r="K152" i="1"/>
  <c r="D150" i="10" s="1"/>
  <c r="K153" i="1"/>
  <c r="D151" i="10" s="1"/>
  <c r="K154" i="1"/>
  <c r="D152" i="10" s="1"/>
  <c r="K155" i="1"/>
  <c r="D153" i="10" s="1"/>
  <c r="K156" i="1"/>
  <c r="D154" i="10" s="1"/>
  <c r="K157" i="1"/>
  <c r="D155" i="10" s="1"/>
  <c r="K158" i="1"/>
  <c r="D156" i="10" s="1"/>
  <c r="K159" i="1"/>
  <c r="D157" i="10" s="1"/>
  <c r="K160" i="1"/>
  <c r="D158" i="10" s="1"/>
  <c r="K161" i="1"/>
  <c r="D159" i="10" s="1"/>
  <c r="K162" i="1"/>
  <c r="D160" i="10" s="1"/>
  <c r="K163" i="1"/>
  <c r="D161" i="10" s="1"/>
  <c r="K164" i="1"/>
  <c r="D162" i="10" s="1"/>
  <c r="K165" i="1"/>
  <c r="D163" i="10" s="1"/>
  <c r="K166" i="1"/>
  <c r="D164" i="10" s="1"/>
  <c r="K167" i="1"/>
  <c r="D165" i="10" s="1"/>
  <c r="K168" i="1"/>
  <c r="D166" i="10" s="1"/>
  <c r="K169" i="1"/>
  <c r="D167" i="10" s="1"/>
  <c r="K170" i="1"/>
  <c r="D168" i="10" s="1"/>
  <c r="K171" i="1"/>
  <c r="D169" i="10" s="1"/>
  <c r="K172" i="1"/>
  <c r="D170" i="10" s="1"/>
  <c r="K173" i="1"/>
  <c r="D171" i="10" s="1"/>
  <c r="K174" i="1"/>
  <c r="D172" i="10" s="1"/>
  <c r="K175" i="1"/>
  <c r="D173" i="10" s="1"/>
  <c r="K176" i="1"/>
  <c r="D174" i="10" s="1"/>
  <c r="K177" i="1"/>
  <c r="D175" i="10" s="1"/>
  <c r="K178" i="1"/>
  <c r="D176" i="10" s="1"/>
  <c r="K179" i="1"/>
  <c r="D177" i="10" s="1"/>
  <c r="K180" i="1"/>
  <c r="D178" i="10" s="1"/>
  <c r="K181" i="1"/>
  <c r="D179" i="10" s="1"/>
  <c r="K182" i="1"/>
  <c r="D180" i="10" s="1"/>
  <c r="K183" i="1"/>
  <c r="D181" i="10" s="1"/>
  <c r="K184" i="1"/>
  <c r="D182" i="10" s="1"/>
  <c r="K185" i="1"/>
  <c r="D183" i="10" s="1"/>
  <c r="K186" i="1"/>
  <c r="D184" i="10" s="1"/>
  <c r="K187" i="1"/>
  <c r="D185" i="10" s="1"/>
  <c r="K188" i="1"/>
  <c r="D186" i="10" s="1"/>
  <c r="K39" i="1"/>
  <c r="I71"/>
  <c r="J71" s="1"/>
  <c r="N71" s="1"/>
  <c r="L71"/>
  <c r="I72"/>
  <c r="J72" s="1"/>
  <c r="N72" s="1"/>
  <c r="L72"/>
  <c r="I73"/>
  <c r="J73" s="1"/>
  <c r="N73" s="1"/>
  <c r="L73"/>
  <c r="I74"/>
  <c r="J74" s="1"/>
  <c r="N74" s="1"/>
  <c r="L74"/>
  <c r="I75"/>
  <c r="J75" s="1"/>
  <c r="N75" s="1"/>
  <c r="L75"/>
  <c r="I76"/>
  <c r="J76" s="1"/>
  <c r="N76" s="1"/>
  <c r="L76"/>
  <c r="I77"/>
  <c r="J77" s="1"/>
  <c r="N77" s="1"/>
  <c r="L77"/>
  <c r="I78"/>
  <c r="J78" s="1"/>
  <c r="N78" s="1"/>
  <c r="L78"/>
  <c r="I79"/>
  <c r="J79" s="1"/>
  <c r="N79" s="1"/>
  <c r="L79"/>
  <c r="I80"/>
  <c r="J80" s="1"/>
  <c r="N80" s="1"/>
  <c r="L80"/>
  <c r="I81"/>
  <c r="J81" s="1"/>
  <c r="N81" s="1"/>
  <c r="L81"/>
  <c r="I82"/>
  <c r="J82" s="1"/>
  <c r="N82" s="1"/>
  <c r="L82"/>
  <c r="I83"/>
  <c r="J83" s="1"/>
  <c r="N83" s="1"/>
  <c r="L83"/>
  <c r="I84"/>
  <c r="J84" s="1"/>
  <c r="N84" s="1"/>
  <c r="L84"/>
  <c r="I85"/>
  <c r="J85" s="1"/>
  <c r="N85" s="1"/>
  <c r="L85"/>
  <c r="I86"/>
  <c r="J86" s="1"/>
  <c r="N86" s="1"/>
  <c r="L86"/>
  <c r="I87"/>
  <c r="J87" s="1"/>
  <c r="N87" s="1"/>
  <c r="L87"/>
  <c r="I88"/>
  <c r="J88" s="1"/>
  <c r="N88" s="1"/>
  <c r="L88"/>
  <c r="I89"/>
  <c r="J89" s="1"/>
  <c r="N89" s="1"/>
  <c r="L89"/>
  <c r="I90"/>
  <c r="J90" s="1"/>
  <c r="N90" s="1"/>
  <c r="L90"/>
  <c r="I91"/>
  <c r="J91" s="1"/>
  <c r="N91" s="1"/>
  <c r="L91"/>
  <c r="I92"/>
  <c r="J92" s="1"/>
  <c r="N92" s="1"/>
  <c r="L92"/>
  <c r="I93"/>
  <c r="J93" s="1"/>
  <c r="N93" s="1"/>
  <c r="Q93" s="1"/>
  <c r="F91" i="10" s="1"/>
  <c r="L93" i="1"/>
  <c r="I94"/>
  <c r="J94" s="1"/>
  <c r="N94" s="1"/>
  <c r="L94"/>
  <c r="I95"/>
  <c r="J95" s="1"/>
  <c r="N95" s="1"/>
  <c r="Q95" s="1"/>
  <c r="F93" i="10" s="1"/>
  <c r="L95" i="1"/>
  <c r="I96"/>
  <c r="J96" s="1"/>
  <c r="N96" s="1"/>
  <c r="L96"/>
  <c r="I97"/>
  <c r="J97" s="1"/>
  <c r="N97" s="1"/>
  <c r="Q97" s="1"/>
  <c r="F95" i="10" s="1"/>
  <c r="L97" i="1"/>
  <c r="I98"/>
  <c r="J98" s="1"/>
  <c r="N98" s="1"/>
  <c r="L98"/>
  <c r="I99"/>
  <c r="J99" s="1"/>
  <c r="N99" s="1"/>
  <c r="Q99" s="1"/>
  <c r="F97" i="10" s="1"/>
  <c r="L99" i="1"/>
  <c r="I100"/>
  <c r="J100" s="1"/>
  <c r="N100" s="1"/>
  <c r="L100"/>
  <c r="I101"/>
  <c r="J101" s="1"/>
  <c r="N101" s="1"/>
  <c r="Q101" s="1"/>
  <c r="F99" i="10" s="1"/>
  <c r="L101" i="1"/>
  <c r="I102"/>
  <c r="J102" s="1"/>
  <c r="N102" s="1"/>
  <c r="Q102" s="1"/>
  <c r="F100" i="10" s="1"/>
  <c r="L102" i="1"/>
  <c r="I103"/>
  <c r="J103" s="1"/>
  <c r="N103" s="1"/>
  <c r="L103"/>
  <c r="I104"/>
  <c r="J104" s="1"/>
  <c r="N104" s="1"/>
  <c r="L104"/>
  <c r="I105"/>
  <c r="J105" s="1"/>
  <c r="N105" s="1"/>
  <c r="L105"/>
  <c r="I106"/>
  <c r="J106" s="1"/>
  <c r="N106" s="1"/>
  <c r="L106"/>
  <c r="I107"/>
  <c r="J107" s="1"/>
  <c r="N107" s="1"/>
  <c r="L107"/>
  <c r="I108"/>
  <c r="J108" s="1"/>
  <c r="N108" s="1"/>
  <c r="L108"/>
  <c r="I109"/>
  <c r="J109" s="1"/>
  <c r="N109" s="1"/>
  <c r="Q109" s="1"/>
  <c r="F107" i="10" s="1"/>
  <c r="L109" i="1"/>
  <c r="I110"/>
  <c r="J110" s="1"/>
  <c r="N110" s="1"/>
  <c r="Q110" s="1"/>
  <c r="F108" i="10" s="1"/>
  <c r="L110" i="1"/>
  <c r="I111"/>
  <c r="J111" s="1"/>
  <c r="N111" s="1"/>
  <c r="L111"/>
  <c r="I112"/>
  <c r="J112" s="1"/>
  <c r="N112" s="1"/>
  <c r="L112"/>
  <c r="I113"/>
  <c r="J113" s="1"/>
  <c r="N113" s="1"/>
  <c r="Q113" s="1"/>
  <c r="F111" i="10" s="1"/>
  <c r="L113" i="1"/>
  <c r="I114"/>
  <c r="J114" s="1"/>
  <c r="N114" s="1"/>
  <c r="L114"/>
  <c r="I115"/>
  <c r="J115" s="1"/>
  <c r="N115" s="1"/>
  <c r="L115"/>
  <c r="I116"/>
  <c r="J116" s="1"/>
  <c r="N116" s="1"/>
  <c r="L116"/>
  <c r="I117"/>
  <c r="J117" s="1"/>
  <c r="N117" s="1"/>
  <c r="L117"/>
  <c r="I118"/>
  <c r="J118" s="1"/>
  <c r="N118" s="1"/>
  <c r="L118"/>
  <c r="I119"/>
  <c r="J119" s="1"/>
  <c r="N119" s="1"/>
  <c r="L119"/>
  <c r="I120"/>
  <c r="J120" s="1"/>
  <c r="N120" s="1"/>
  <c r="L120"/>
  <c r="I121"/>
  <c r="J121" s="1"/>
  <c r="N121" s="1"/>
  <c r="L121"/>
  <c r="I122"/>
  <c r="J122" s="1"/>
  <c r="N122" s="1"/>
  <c r="L122"/>
  <c r="I123"/>
  <c r="J123" s="1"/>
  <c r="N123" s="1"/>
  <c r="L123"/>
  <c r="I124"/>
  <c r="J124" s="1"/>
  <c r="N124" s="1"/>
  <c r="L124"/>
  <c r="I125"/>
  <c r="J125" s="1"/>
  <c r="N125" s="1"/>
  <c r="L125"/>
  <c r="I126"/>
  <c r="J126" s="1"/>
  <c r="N126" s="1"/>
  <c r="L126"/>
  <c r="I127"/>
  <c r="J127" s="1"/>
  <c r="N127" s="1"/>
  <c r="L127"/>
  <c r="I128"/>
  <c r="J128" s="1"/>
  <c r="N128" s="1"/>
  <c r="L128"/>
  <c r="I129"/>
  <c r="J129" s="1"/>
  <c r="N129" s="1"/>
  <c r="L129"/>
  <c r="I130"/>
  <c r="J130" s="1"/>
  <c r="N130" s="1"/>
  <c r="L130"/>
  <c r="I131"/>
  <c r="J131" s="1"/>
  <c r="N131" s="1"/>
  <c r="L131"/>
  <c r="I132"/>
  <c r="J132" s="1"/>
  <c r="N132" s="1"/>
  <c r="L132"/>
  <c r="I133"/>
  <c r="J133" s="1"/>
  <c r="N133" s="1"/>
  <c r="L133"/>
  <c r="I134"/>
  <c r="J134" s="1"/>
  <c r="N134" s="1"/>
  <c r="L134"/>
  <c r="I135"/>
  <c r="J135" s="1"/>
  <c r="N135" s="1"/>
  <c r="Q135" s="1"/>
  <c r="F133" i="10" s="1"/>
  <c r="L135" i="1"/>
  <c r="I136"/>
  <c r="J136" s="1"/>
  <c r="N136" s="1"/>
  <c r="Q136" s="1"/>
  <c r="F134" i="10" s="1"/>
  <c r="L136" i="1"/>
  <c r="I137"/>
  <c r="J137" s="1"/>
  <c r="N137" s="1"/>
  <c r="Q137" s="1"/>
  <c r="L137"/>
  <c r="I138"/>
  <c r="J138" s="1"/>
  <c r="N138" s="1"/>
  <c r="L138"/>
  <c r="I139"/>
  <c r="J139" s="1"/>
  <c r="N139" s="1"/>
  <c r="Q139" s="1"/>
  <c r="F137" i="10" s="1"/>
  <c r="L139" i="1"/>
  <c r="I140"/>
  <c r="J140" s="1"/>
  <c r="N140" s="1"/>
  <c r="Q140" s="1"/>
  <c r="L140"/>
  <c r="I141"/>
  <c r="J141" s="1"/>
  <c r="N141" s="1"/>
  <c r="Q141" s="1"/>
  <c r="F139" i="10" s="1"/>
  <c r="L141" i="1"/>
  <c r="I142"/>
  <c r="J142" s="1"/>
  <c r="N142" s="1"/>
  <c r="L142"/>
  <c r="I143"/>
  <c r="J143" s="1"/>
  <c r="N143" s="1"/>
  <c r="Q143" s="1"/>
  <c r="F141" i="10" s="1"/>
  <c r="AB141" s="1"/>
  <c r="L143" i="1"/>
  <c r="I144"/>
  <c r="J144" s="1"/>
  <c r="N144" s="1"/>
  <c r="Q144" s="1"/>
  <c r="F142" i="10" s="1"/>
  <c r="L144" i="1"/>
  <c r="I145"/>
  <c r="J145" s="1"/>
  <c r="N145" s="1"/>
  <c r="Q145" s="1"/>
  <c r="L145"/>
  <c r="I146"/>
  <c r="J146" s="1"/>
  <c r="N146" s="1"/>
  <c r="L146"/>
  <c r="I147"/>
  <c r="J147" s="1"/>
  <c r="N147" s="1"/>
  <c r="Q147" s="1"/>
  <c r="F145" i="10" s="1"/>
  <c r="AA145" s="1"/>
  <c r="L147" i="1"/>
  <c r="I148"/>
  <c r="J148" s="1"/>
  <c r="N148" s="1"/>
  <c r="L148"/>
  <c r="I149"/>
  <c r="J149" s="1"/>
  <c r="N149" s="1"/>
  <c r="L149"/>
  <c r="I150"/>
  <c r="J150" s="1"/>
  <c r="N150" s="1"/>
  <c r="L150"/>
  <c r="I151"/>
  <c r="J151" s="1"/>
  <c r="N151" s="1"/>
  <c r="L151"/>
  <c r="I152"/>
  <c r="J152" s="1"/>
  <c r="N152" s="1"/>
  <c r="L152"/>
  <c r="I153"/>
  <c r="J153" s="1"/>
  <c r="N153" s="1"/>
  <c r="L153"/>
  <c r="I154"/>
  <c r="J154" s="1"/>
  <c r="N154" s="1"/>
  <c r="L154"/>
  <c r="I155"/>
  <c r="J155" s="1"/>
  <c r="N155" s="1"/>
  <c r="L155"/>
  <c r="I156"/>
  <c r="J156" s="1"/>
  <c r="N156" s="1"/>
  <c r="L156"/>
  <c r="I157"/>
  <c r="J157" s="1"/>
  <c r="N157" s="1"/>
  <c r="L157"/>
  <c r="I158"/>
  <c r="J158" s="1"/>
  <c r="N158" s="1"/>
  <c r="Q158" s="1"/>
  <c r="L158"/>
  <c r="I159"/>
  <c r="J159" s="1"/>
  <c r="N159" s="1"/>
  <c r="Q159" s="1"/>
  <c r="F157" i="10" s="1"/>
  <c r="AA157" s="1"/>
  <c r="L159" i="1"/>
  <c r="I160"/>
  <c r="J160" s="1"/>
  <c r="N160" s="1"/>
  <c r="L160"/>
  <c r="I161"/>
  <c r="J161" s="1"/>
  <c r="N161" s="1"/>
  <c r="L161"/>
  <c r="I162"/>
  <c r="J162" s="1"/>
  <c r="N162" s="1"/>
  <c r="L162"/>
  <c r="I163"/>
  <c r="J163" s="1"/>
  <c r="N163" s="1"/>
  <c r="L163"/>
  <c r="I164"/>
  <c r="J164" s="1"/>
  <c r="N164" s="1"/>
  <c r="L164"/>
  <c r="I165"/>
  <c r="J165" s="1"/>
  <c r="N165" s="1"/>
  <c r="L165"/>
  <c r="I166"/>
  <c r="J166" s="1"/>
  <c r="N166" s="1"/>
  <c r="L166"/>
  <c r="I167"/>
  <c r="J167" s="1"/>
  <c r="N167" s="1"/>
  <c r="L167"/>
  <c r="I168"/>
  <c r="J168" s="1"/>
  <c r="N168" s="1"/>
  <c r="L168"/>
  <c r="I169"/>
  <c r="J169" s="1"/>
  <c r="N169" s="1"/>
  <c r="L169"/>
  <c r="I170"/>
  <c r="J170" s="1"/>
  <c r="N170" s="1"/>
  <c r="L170"/>
  <c r="I171"/>
  <c r="J171" s="1"/>
  <c r="N171" s="1"/>
  <c r="L171"/>
  <c r="I172"/>
  <c r="J172" s="1"/>
  <c r="N172" s="1"/>
  <c r="L172"/>
  <c r="I173"/>
  <c r="J173" s="1"/>
  <c r="N173" s="1"/>
  <c r="L173"/>
  <c r="I174"/>
  <c r="J174" s="1"/>
  <c r="N174" s="1"/>
  <c r="L174"/>
  <c r="I175"/>
  <c r="J175" s="1"/>
  <c r="N175" s="1"/>
  <c r="L175"/>
  <c r="I176"/>
  <c r="J176" s="1"/>
  <c r="N176" s="1"/>
  <c r="L176"/>
  <c r="I177"/>
  <c r="J177" s="1"/>
  <c r="N177" s="1"/>
  <c r="L177"/>
  <c r="I178"/>
  <c r="J178" s="1"/>
  <c r="N178" s="1"/>
  <c r="L178"/>
  <c r="I179"/>
  <c r="J179" s="1"/>
  <c r="N179" s="1"/>
  <c r="L179"/>
  <c r="I180"/>
  <c r="J180" s="1"/>
  <c r="N180" s="1"/>
  <c r="L180"/>
  <c r="I181"/>
  <c r="J181" s="1"/>
  <c r="N181" s="1"/>
  <c r="L181"/>
  <c r="I182"/>
  <c r="J182" s="1"/>
  <c r="N182" s="1"/>
  <c r="L182"/>
  <c r="I183"/>
  <c r="J183" s="1"/>
  <c r="N183" s="1"/>
  <c r="L183"/>
  <c r="I184"/>
  <c r="J184" s="1"/>
  <c r="N184" s="1"/>
  <c r="L184"/>
  <c r="I185"/>
  <c r="J185" s="1"/>
  <c r="N185" s="1"/>
  <c r="L185"/>
  <c r="I186"/>
  <c r="J186" s="1"/>
  <c r="N186" s="1"/>
  <c r="L186"/>
  <c r="I187"/>
  <c r="J187" s="1"/>
  <c r="N187" s="1"/>
  <c r="L187"/>
  <c r="I188"/>
  <c r="J188" s="1"/>
  <c r="N188" s="1"/>
  <c r="L188"/>
  <c r="G43" i="4"/>
  <c r="G41"/>
  <c r="R29" i="1" s="1"/>
  <c r="G78" i="4" s="1"/>
  <c r="G35"/>
  <c r="G31"/>
  <c r="G28"/>
  <c r="G27"/>
  <c r="G26"/>
  <c r="G20"/>
  <c r="G16"/>
  <c r="G40" s="1"/>
  <c r="G14"/>
  <c r="G12"/>
  <c r="G11"/>
  <c r="G7"/>
  <c r="P16" i="13"/>
  <c r="O16"/>
  <c r="N16"/>
  <c r="M16"/>
  <c r="L16"/>
  <c r="K16"/>
  <c r="K14"/>
  <c r="L14"/>
  <c r="M14"/>
  <c r="N14"/>
  <c r="O14"/>
  <c r="P14"/>
  <c r="K19"/>
  <c r="K20" s="1"/>
  <c r="K22" s="1"/>
  <c r="L19"/>
  <c r="L20" s="1"/>
  <c r="L22" s="1"/>
  <c r="M19"/>
  <c r="M20" s="1"/>
  <c r="M22" s="1"/>
  <c r="N19"/>
  <c r="N20" s="1"/>
  <c r="N22" s="1"/>
  <c r="O19"/>
  <c r="O20" s="1"/>
  <c r="O22" s="1"/>
  <c r="P19"/>
  <c r="P20" s="1"/>
  <c r="P22" s="1"/>
  <c r="AF93" i="10" l="1"/>
  <c r="F143"/>
  <c r="AG143" s="1"/>
  <c r="F135"/>
  <c r="F156"/>
  <c r="AK156" s="1"/>
  <c r="R140" i="1"/>
  <c r="F138" i="10"/>
  <c r="AG138" s="1"/>
  <c r="F7" i="1"/>
  <c r="AG141" i="10"/>
  <c r="AK145"/>
  <c r="AC145"/>
  <c r="AH145"/>
  <c r="AF145"/>
  <c r="AG145"/>
  <c r="AB145"/>
  <c r="AE141"/>
  <c r="AJ157"/>
  <c r="AK141"/>
  <c r="AC141"/>
  <c r="AD157"/>
  <c r="AJ145"/>
  <c r="AD145"/>
  <c r="AI141"/>
  <c r="AA141"/>
  <c r="AG157"/>
  <c r="AB157"/>
  <c r="Z145"/>
  <c r="AK157"/>
  <c r="AF157"/>
  <c r="Z157"/>
  <c r="AH157"/>
  <c r="AC157"/>
  <c r="Z139"/>
  <c r="AA139"/>
  <c r="AF139"/>
  <c r="AK139"/>
  <c r="AB139"/>
  <c r="AG139"/>
  <c r="AC139"/>
  <c r="AI139"/>
  <c r="Z142"/>
  <c r="AH142"/>
  <c r="AJ139"/>
  <c r="AE139"/>
  <c r="AH141"/>
  <c r="AD141"/>
  <c r="Z141"/>
  <c r="AI157"/>
  <c r="AE157"/>
  <c r="AI145"/>
  <c r="AE145"/>
  <c r="AJ141"/>
  <c r="AF141"/>
  <c r="M116" i="1"/>
  <c r="AB116" s="1"/>
  <c r="AC116" s="1"/>
  <c r="M121"/>
  <c r="AB121" s="1"/>
  <c r="AC121" s="1"/>
  <c r="M89"/>
  <c r="M118"/>
  <c r="M128"/>
  <c r="M90"/>
  <c r="AB90" s="1"/>
  <c r="AC90" s="1"/>
  <c r="M130"/>
  <c r="AB130" s="1"/>
  <c r="AC130" s="1"/>
  <c r="M129"/>
  <c r="M111"/>
  <c r="M106"/>
  <c r="M115"/>
  <c r="M99"/>
  <c r="M98"/>
  <c r="M96"/>
  <c r="M85"/>
  <c r="AB85" s="1"/>
  <c r="AC85" s="1"/>
  <c r="M145"/>
  <c r="M144"/>
  <c r="M123"/>
  <c r="M107"/>
  <c r="M97"/>
  <c r="M133"/>
  <c r="M127"/>
  <c r="AB127" s="1"/>
  <c r="AC127" s="1"/>
  <c r="M114"/>
  <c r="M86"/>
  <c r="M82"/>
  <c r="M124"/>
  <c r="AB124" s="1"/>
  <c r="AC124" s="1"/>
  <c r="M122"/>
  <c r="AB122" s="1"/>
  <c r="AC122" s="1"/>
  <c r="M108"/>
  <c r="M104"/>
  <c r="M87"/>
  <c r="AB87" s="1"/>
  <c r="AC87" s="1"/>
  <c r="M83"/>
  <c r="AB83" s="1"/>
  <c r="AC83" s="1"/>
  <c r="M158"/>
  <c r="M157"/>
  <c r="M156"/>
  <c r="M148"/>
  <c r="M137"/>
  <c r="M136"/>
  <c r="M120"/>
  <c r="M110"/>
  <c r="AB110" s="1"/>
  <c r="AC110" s="1"/>
  <c r="M105"/>
  <c r="M101"/>
  <c r="M92"/>
  <c r="M88"/>
  <c r="M84"/>
  <c r="Q178"/>
  <c r="R136"/>
  <c r="Q168"/>
  <c r="Q186"/>
  <c r="Q170"/>
  <c r="Q188"/>
  <c r="F186" i="10" s="1"/>
  <c r="AJ186" s="1"/>
  <c r="Q180" i="1"/>
  <c r="Q172"/>
  <c r="Q182"/>
  <c r="M187"/>
  <c r="M183"/>
  <c r="AB183" s="1"/>
  <c r="AC183" s="1"/>
  <c r="M179"/>
  <c r="M175"/>
  <c r="M171"/>
  <c r="M167"/>
  <c r="AB167" s="1"/>
  <c r="AC167" s="1"/>
  <c r="M161"/>
  <c r="R139"/>
  <c r="Q187"/>
  <c r="Q183"/>
  <c r="Q179"/>
  <c r="F177" i="10" s="1"/>
  <c r="AJ177" s="1"/>
  <c r="Q171" i="1"/>
  <c r="F169" i="10" s="1"/>
  <c r="Z169" s="1"/>
  <c r="AC107"/>
  <c r="AG107"/>
  <c r="AK107"/>
  <c r="AB107"/>
  <c r="AH107"/>
  <c r="AE107"/>
  <c r="Z107"/>
  <c r="AF107"/>
  <c r="AJ107"/>
  <c r="AD107"/>
  <c r="AA107"/>
  <c r="R143" i="1"/>
  <c r="M132"/>
  <c r="M125"/>
  <c r="M91"/>
  <c r="R135"/>
  <c r="M185"/>
  <c r="M181"/>
  <c r="M177"/>
  <c r="M173"/>
  <c r="M169"/>
  <c r="M165"/>
  <c r="M163"/>
  <c r="Q106"/>
  <c r="Q181"/>
  <c r="F179" i="10" s="1"/>
  <c r="Z179" s="1"/>
  <c r="Q173" i="1"/>
  <c r="Q169"/>
  <c r="Q167"/>
  <c r="F165" i="10" s="1"/>
  <c r="AB165" s="1"/>
  <c r="AB95"/>
  <c r="AF95"/>
  <c r="AJ95"/>
  <c r="AC95"/>
  <c r="AH95"/>
  <c r="AE95"/>
  <c r="Z95"/>
  <c r="AG95"/>
  <c r="AA95"/>
  <c r="AD95"/>
  <c r="AI95"/>
  <c r="AK95"/>
  <c r="M119" i="1"/>
  <c r="AI107" i="10"/>
  <c r="R144" i="1"/>
  <c r="M141"/>
  <c r="M126"/>
  <c r="M117"/>
  <c r="M146"/>
  <c r="M138"/>
  <c r="M112"/>
  <c r="M109"/>
  <c r="M95"/>
  <c r="M188"/>
  <c r="M186"/>
  <c r="M184"/>
  <c r="M182"/>
  <c r="M180"/>
  <c r="M178"/>
  <c r="M176"/>
  <c r="M174"/>
  <c r="M172"/>
  <c r="M170"/>
  <c r="M168"/>
  <c r="M166"/>
  <c r="M164"/>
  <c r="M162"/>
  <c r="M160"/>
  <c r="M113"/>
  <c r="Q105"/>
  <c r="M103"/>
  <c r="M102"/>
  <c r="M100"/>
  <c r="M93"/>
  <c r="M81"/>
  <c r="M80"/>
  <c r="M79"/>
  <c r="M78"/>
  <c r="M77"/>
  <c r="M76"/>
  <c r="M75"/>
  <c r="M74"/>
  <c r="M73"/>
  <c r="M72"/>
  <c r="M147"/>
  <c r="M94"/>
  <c r="M159"/>
  <c r="M155"/>
  <c r="M154"/>
  <c r="M153"/>
  <c r="M152"/>
  <c r="M151"/>
  <c r="AB151" s="1"/>
  <c r="AC151" s="1"/>
  <c r="M150"/>
  <c r="M149"/>
  <c r="M142"/>
  <c r="M140"/>
  <c r="M134"/>
  <c r="M131"/>
  <c r="M71"/>
  <c r="AA142" i="10"/>
  <c r="AE142"/>
  <c r="AI142"/>
  <c r="AC142"/>
  <c r="AG142"/>
  <c r="AK142"/>
  <c r="AJ142"/>
  <c r="AB142"/>
  <c r="AF142"/>
  <c r="AD142"/>
  <c r="AA93"/>
  <c r="AE93"/>
  <c r="AI93"/>
  <c r="Z93"/>
  <c r="AD93"/>
  <c r="AH93"/>
  <c r="AC93"/>
  <c r="AK93"/>
  <c r="AG93"/>
  <c r="AJ93"/>
  <c r="AB93"/>
  <c r="AH139"/>
  <c r="AD139"/>
  <c r="R159" i="1"/>
  <c r="Q124"/>
  <c r="F122" i="10" s="1"/>
  <c r="R158" i="1"/>
  <c r="Q129"/>
  <c r="F127" i="10" s="1"/>
  <c r="R97" i="1"/>
  <c r="Q155"/>
  <c r="F153" i="10" s="1"/>
  <c r="Q153" i="1"/>
  <c r="F151" i="10" s="1"/>
  <c r="AK151" s="1"/>
  <c r="Q150" i="1"/>
  <c r="Q149"/>
  <c r="Q148"/>
  <c r="M143"/>
  <c r="Q127"/>
  <c r="F125" i="10" s="1"/>
  <c r="Q185" i="1"/>
  <c r="F183" i="10" s="1"/>
  <c r="AI183" s="1"/>
  <c r="Q184" i="1"/>
  <c r="Q177"/>
  <c r="Q176"/>
  <c r="Q175"/>
  <c r="F173" i="10" s="1"/>
  <c r="AF173" s="1"/>
  <c r="Q174" i="1"/>
  <c r="F172" i="10" s="1"/>
  <c r="AA172" s="1"/>
  <c r="Q166" i="1"/>
  <c r="Q165"/>
  <c r="Q164"/>
  <c r="Q163"/>
  <c r="F161" i="10" s="1"/>
  <c r="AD161" s="1"/>
  <c r="Q162" i="1"/>
  <c r="Q161"/>
  <c r="Q160"/>
  <c r="R145"/>
  <c r="R141"/>
  <c r="R137"/>
  <c r="Q131"/>
  <c r="F129" i="10" s="1"/>
  <c r="Q123" i="1"/>
  <c r="F121" i="10" s="1"/>
  <c r="Q119" i="1"/>
  <c r="F117" i="10" s="1"/>
  <c r="Q115" i="1"/>
  <c r="F113" i="10" s="1"/>
  <c r="R99" i="1"/>
  <c r="Q87"/>
  <c r="F85" i="10" s="1"/>
  <c r="AA85" s="1"/>
  <c r="Q132" i="1"/>
  <c r="Q126"/>
  <c r="F124" i="10" s="1"/>
  <c r="R102" i="1"/>
  <c r="Q157"/>
  <c r="Q156"/>
  <c r="Q154"/>
  <c r="Q152"/>
  <c r="Q151"/>
  <c r="F149" i="10" s="1"/>
  <c r="AK149" s="1"/>
  <c r="R147" i="1"/>
  <c r="M139"/>
  <c r="M135"/>
  <c r="R95"/>
  <c r="Q91"/>
  <c r="F89" i="10" s="1"/>
  <c r="Q83" i="1"/>
  <c r="F81" i="10" s="1"/>
  <c r="Q133" i="1"/>
  <c r="Q130"/>
  <c r="F128" i="10" s="1"/>
  <c r="Q128" i="1"/>
  <c r="F126" i="10" s="1"/>
  <c r="Q125" i="1"/>
  <c r="F123" i="10" s="1"/>
  <c r="Q122" i="1"/>
  <c r="Q118"/>
  <c r="F116" i="10" s="1"/>
  <c r="Q114" i="1"/>
  <c r="F112" i="10" s="1"/>
  <c r="R110" i="1"/>
  <c r="R93"/>
  <c r="Q121"/>
  <c r="F119" i="10" s="1"/>
  <c r="Q117" i="1"/>
  <c r="F115" i="10" s="1"/>
  <c r="R113" i="1"/>
  <c r="Q111"/>
  <c r="F109" i="10" s="1"/>
  <c r="R109" i="1"/>
  <c r="Q107"/>
  <c r="F105" i="10" s="1"/>
  <c r="Q103" i="1"/>
  <c r="F101" i="10" s="1"/>
  <c r="R101" i="1"/>
  <c r="Q81"/>
  <c r="F79" i="10" s="1"/>
  <c r="Q77" i="1"/>
  <c r="F75" i="10" s="1"/>
  <c r="Q73" i="1"/>
  <c r="F71" i="10" s="1"/>
  <c r="Q146" i="1"/>
  <c r="Q142"/>
  <c r="Q138"/>
  <c r="F136" i="10" s="1"/>
  <c r="Q134" i="1"/>
  <c r="Q79"/>
  <c r="F77" i="10" s="1"/>
  <c r="Q75" i="1"/>
  <c r="F73" i="10" s="1"/>
  <c r="Q71" i="1"/>
  <c r="F69" i="10" s="1"/>
  <c r="Q120" i="1"/>
  <c r="F118" i="10" s="1"/>
  <c r="Q116" i="1"/>
  <c r="F114" i="10" s="1"/>
  <c r="Q112" i="1"/>
  <c r="F110" i="10" s="1"/>
  <c r="Q108" i="1"/>
  <c r="F106" i="10" s="1"/>
  <c r="AG106" s="1"/>
  <c r="Q104" i="1"/>
  <c r="F102" i="10" s="1"/>
  <c r="Q100" i="1"/>
  <c r="F98" i="10" s="1"/>
  <c r="Q98" i="1"/>
  <c r="F96" i="10" s="1"/>
  <c r="Q96" i="1"/>
  <c r="F94" i="10" s="1"/>
  <c r="Q94" i="1"/>
  <c r="F92" i="10" s="1"/>
  <c r="AK92" s="1"/>
  <c r="Q92" i="1"/>
  <c r="F90" i="10" s="1"/>
  <c r="Q88" i="1"/>
  <c r="F86" i="10" s="1"/>
  <c r="Q84" i="1"/>
  <c r="F82" i="10" s="1"/>
  <c r="Q90" i="1"/>
  <c r="F88" i="10" s="1"/>
  <c r="AD88" s="1"/>
  <c r="Q86" i="1"/>
  <c r="F84" i="10" s="1"/>
  <c r="AC84" s="1"/>
  <c r="Q82" i="1"/>
  <c r="F80" i="10" s="1"/>
  <c r="Q80" i="1"/>
  <c r="F78" i="10" s="1"/>
  <c r="Q78" i="1"/>
  <c r="F76" i="10" s="1"/>
  <c r="Q76" i="1"/>
  <c r="F74" i="10" s="1"/>
  <c r="Q74" i="1"/>
  <c r="F72" i="10" s="1"/>
  <c r="Q72" i="1"/>
  <c r="F70" i="10" s="1"/>
  <c r="Q89" i="1"/>
  <c r="F87" i="10" s="1"/>
  <c r="Q85" i="1"/>
  <c r="F83" i="10" s="1"/>
  <c r="E36" i="1"/>
  <c r="W30"/>
  <c r="AH30" s="1"/>
  <c r="I40"/>
  <c r="J40" s="1"/>
  <c r="N40" s="1"/>
  <c r="L40"/>
  <c r="I41"/>
  <c r="J41" s="1"/>
  <c r="N41" s="1"/>
  <c r="L41"/>
  <c r="I42"/>
  <c r="J42" s="1"/>
  <c r="N42" s="1"/>
  <c r="Q42" s="1"/>
  <c r="F40" i="10" s="1"/>
  <c r="L42" i="1"/>
  <c r="I43"/>
  <c r="J43" s="1"/>
  <c r="N43" s="1"/>
  <c r="Q43" s="1"/>
  <c r="F41" i="10" s="1"/>
  <c r="L43" i="1"/>
  <c r="I44"/>
  <c r="J44" s="1"/>
  <c r="N44" s="1"/>
  <c r="L44"/>
  <c r="I45"/>
  <c r="J45" s="1"/>
  <c r="N45" s="1"/>
  <c r="L45"/>
  <c r="I46"/>
  <c r="J46" s="1"/>
  <c r="N46" s="1"/>
  <c r="Q46" s="1"/>
  <c r="F44" i="10" s="1"/>
  <c r="L46" i="1"/>
  <c r="I47"/>
  <c r="J47" s="1"/>
  <c r="N47" s="1"/>
  <c r="Q47" s="1"/>
  <c r="L47"/>
  <c r="I48"/>
  <c r="J48" s="1"/>
  <c r="N48" s="1"/>
  <c r="L48"/>
  <c r="I49"/>
  <c r="J49" s="1"/>
  <c r="N49" s="1"/>
  <c r="L49"/>
  <c r="I50"/>
  <c r="J50" s="1"/>
  <c r="N50" s="1"/>
  <c r="Q50" s="1"/>
  <c r="F48" i="10" s="1"/>
  <c r="L50" i="1"/>
  <c r="I51"/>
  <c r="J51" s="1"/>
  <c r="N51" s="1"/>
  <c r="Q51" s="1"/>
  <c r="F49" i="10" s="1"/>
  <c r="L51" i="1"/>
  <c r="I52"/>
  <c r="J52" s="1"/>
  <c r="N52" s="1"/>
  <c r="Q52" s="1"/>
  <c r="F50" i="10" s="1"/>
  <c r="L52" i="1"/>
  <c r="I53"/>
  <c r="J53" s="1"/>
  <c r="N53" s="1"/>
  <c r="L53"/>
  <c r="I54"/>
  <c r="J54" s="1"/>
  <c r="N54" s="1"/>
  <c r="Q54" s="1"/>
  <c r="F52" i="10" s="1"/>
  <c r="L54" i="1"/>
  <c r="I55"/>
  <c r="J55" s="1"/>
  <c r="N55" s="1"/>
  <c r="Q55" s="1"/>
  <c r="F53" i="10" s="1"/>
  <c r="L55" i="1"/>
  <c r="I56"/>
  <c r="J56" s="1"/>
  <c r="N56" s="1"/>
  <c r="L56"/>
  <c r="I57"/>
  <c r="J57" s="1"/>
  <c r="N57" s="1"/>
  <c r="L57"/>
  <c r="I58"/>
  <c r="J58" s="1"/>
  <c r="N58" s="1"/>
  <c r="Q58" s="1"/>
  <c r="F56" i="10" s="1"/>
  <c r="L58" i="1"/>
  <c r="I59"/>
  <c r="J59" s="1"/>
  <c r="N59" s="1"/>
  <c r="Q59" s="1"/>
  <c r="L59"/>
  <c r="I60"/>
  <c r="J60" s="1"/>
  <c r="N60" s="1"/>
  <c r="Q60" s="1"/>
  <c r="F58" i="10" s="1"/>
  <c r="L60" i="1"/>
  <c r="I61"/>
  <c r="J61" s="1"/>
  <c r="N61" s="1"/>
  <c r="L61"/>
  <c r="I62"/>
  <c r="J62" s="1"/>
  <c r="N62" s="1"/>
  <c r="Q62" s="1"/>
  <c r="F60" i="10" s="1"/>
  <c r="L62" i="1"/>
  <c r="I63"/>
  <c r="J63" s="1"/>
  <c r="N63" s="1"/>
  <c r="Q63" s="1"/>
  <c r="L63"/>
  <c r="I64"/>
  <c r="J64" s="1"/>
  <c r="N64" s="1"/>
  <c r="L64"/>
  <c r="I65"/>
  <c r="J65" s="1"/>
  <c r="N65" s="1"/>
  <c r="L65"/>
  <c r="I66"/>
  <c r="J66" s="1"/>
  <c r="N66" s="1"/>
  <c r="Q66" s="1"/>
  <c r="F64" i="10" s="1"/>
  <c r="L66" i="1"/>
  <c r="I67"/>
  <c r="J67" s="1"/>
  <c r="N67" s="1"/>
  <c r="Q67" s="1"/>
  <c r="F65" i="10" s="1"/>
  <c r="L67" i="1"/>
  <c r="I68"/>
  <c r="J68" s="1"/>
  <c r="N68" s="1"/>
  <c r="Q68" s="1"/>
  <c r="F66" i="10" s="1"/>
  <c r="L68" i="1"/>
  <c r="I69"/>
  <c r="J69" s="1"/>
  <c r="N69" s="1"/>
  <c r="L69"/>
  <c r="M69" s="1"/>
  <c r="I70"/>
  <c r="J70" s="1"/>
  <c r="N70" s="1"/>
  <c r="Q70" s="1"/>
  <c r="F68" i="10" s="1"/>
  <c r="L70" i="1"/>
  <c r="L39"/>
  <c r="D37" i="10"/>
  <c r="I39" i="1"/>
  <c r="J39" s="1"/>
  <c r="N39" s="1"/>
  <c r="U22" i="2"/>
  <c r="AH22" s="1"/>
  <c r="U25"/>
  <c r="AB25" s="1"/>
  <c r="AC25" s="1"/>
  <c r="U44"/>
  <c r="AH44" s="1"/>
  <c r="U45"/>
  <c r="AH45" s="1"/>
  <c r="U23"/>
  <c r="U27"/>
  <c r="AH27" s="1"/>
  <c r="AP27" s="1"/>
  <c r="U28"/>
  <c r="AB28" s="1"/>
  <c r="AD28" s="1"/>
  <c r="U29"/>
  <c r="U30"/>
  <c r="U31"/>
  <c r="AB31" s="1"/>
  <c r="AE31" s="1"/>
  <c r="U32"/>
  <c r="U33"/>
  <c r="AH33" s="1"/>
  <c r="AT33" s="1"/>
  <c r="U34"/>
  <c r="U36"/>
  <c r="AH36" s="1"/>
  <c r="AT36" s="1"/>
  <c r="U37"/>
  <c r="U40"/>
  <c r="AB40" s="1"/>
  <c r="AE40" s="1"/>
  <c r="U41"/>
  <c r="U43"/>
  <c r="AH43" s="1"/>
  <c r="AP43" s="1"/>
  <c r="U46"/>
  <c r="U48"/>
  <c r="AH48" s="1"/>
  <c r="AP48" s="1"/>
  <c r="U49"/>
  <c r="AB49" s="1"/>
  <c r="AD49" s="1"/>
  <c r="U52"/>
  <c r="AH52" s="1"/>
  <c r="AP52" s="1"/>
  <c r="U53"/>
  <c r="AB53" s="1"/>
  <c r="AE53" s="1"/>
  <c r="U54"/>
  <c r="AB54" s="1"/>
  <c r="AC54" s="1"/>
  <c r="U55"/>
  <c r="U56"/>
  <c r="AH56" s="1"/>
  <c r="AP56" s="1"/>
  <c r="U58"/>
  <c r="U61"/>
  <c r="AB61" s="1"/>
  <c r="U62"/>
  <c r="U64"/>
  <c r="AB64" s="1"/>
  <c r="U65"/>
  <c r="U68"/>
  <c r="AB68" s="1"/>
  <c r="U69"/>
  <c r="U70"/>
  <c r="AB70" s="1"/>
  <c r="AD70" s="1"/>
  <c r="U71"/>
  <c r="U72"/>
  <c r="U73"/>
  <c r="U74"/>
  <c r="AH74" s="1"/>
  <c r="AP74" s="1"/>
  <c r="U75"/>
  <c r="U76"/>
  <c r="AB76" s="1"/>
  <c r="AD76" s="1"/>
  <c r="U77"/>
  <c r="U78"/>
  <c r="AH78" s="1"/>
  <c r="AP78" s="1"/>
  <c r="U80"/>
  <c r="U81"/>
  <c r="AB81" s="1"/>
  <c r="AD81" s="1"/>
  <c r="U82"/>
  <c r="U84"/>
  <c r="AB84" s="1"/>
  <c r="AD84" s="1"/>
  <c r="U85"/>
  <c r="AB85" s="1"/>
  <c r="AE85" s="1"/>
  <c r="U86"/>
  <c r="U88"/>
  <c r="U89"/>
  <c r="AB89" s="1"/>
  <c r="AD89" s="1"/>
  <c r="U90"/>
  <c r="U92"/>
  <c r="AB92" s="1"/>
  <c r="AC92" s="1"/>
  <c r="U93"/>
  <c r="AB93" s="1"/>
  <c r="AC93" s="1"/>
  <c r="U94"/>
  <c r="AB94" s="1"/>
  <c r="AD94" s="1"/>
  <c r="U95"/>
  <c r="AB95" s="1"/>
  <c r="AC95" s="1"/>
  <c r="U97"/>
  <c r="AH97" s="1"/>
  <c r="AP97" s="1"/>
  <c r="U98"/>
  <c r="U99"/>
  <c r="AH99" s="1"/>
  <c r="AP99" s="1"/>
  <c r="U101"/>
  <c r="U102"/>
  <c r="U103"/>
  <c r="U105"/>
  <c r="AH105" s="1"/>
  <c r="U106"/>
  <c r="U108"/>
  <c r="AB108" s="1"/>
  <c r="AE108" s="1"/>
  <c r="U110"/>
  <c r="U111"/>
  <c r="AH111" s="1"/>
  <c r="AP111" s="1"/>
  <c r="U112"/>
  <c r="AB112" s="1"/>
  <c r="AC112" s="1"/>
  <c r="U113"/>
  <c r="U114"/>
  <c r="U116"/>
  <c r="AH116" s="1"/>
  <c r="AP116" s="1"/>
  <c r="U117"/>
  <c r="AH117" s="1"/>
  <c r="AP117" s="1"/>
  <c r="T22"/>
  <c r="Z22" s="1"/>
  <c r="AA22" s="1"/>
  <c r="AA23"/>
  <c r="T25"/>
  <c r="AG25" s="1"/>
  <c r="AA27"/>
  <c r="AA28"/>
  <c r="AA29"/>
  <c r="AA30"/>
  <c r="AA31"/>
  <c r="AA32"/>
  <c r="AA33"/>
  <c r="AA34"/>
  <c r="AA36"/>
  <c r="AA37"/>
  <c r="AA40"/>
  <c r="AA41"/>
  <c r="AA43"/>
  <c r="T44"/>
  <c r="Z44" s="1"/>
  <c r="AA44" s="1"/>
  <c r="T45"/>
  <c r="AG45" s="1"/>
  <c r="AA46"/>
  <c r="AA48"/>
  <c r="AA49"/>
  <c r="AA52"/>
  <c r="AA53"/>
  <c r="T54"/>
  <c r="Z54" s="1"/>
  <c r="AA54" s="1"/>
  <c r="T55"/>
  <c r="AG55" s="1"/>
  <c r="AA56"/>
  <c r="AA58"/>
  <c r="AA61"/>
  <c r="AA62"/>
  <c r="AA64"/>
  <c r="AA65"/>
  <c r="AA68"/>
  <c r="AA69"/>
  <c r="AA70"/>
  <c r="AA71"/>
  <c r="AA72"/>
  <c r="AA73"/>
  <c r="AA74"/>
  <c r="AA75"/>
  <c r="AA76"/>
  <c r="AA77"/>
  <c r="AA78"/>
  <c r="AA80"/>
  <c r="AA81"/>
  <c r="AA82"/>
  <c r="AA84"/>
  <c r="AA85"/>
  <c r="T86"/>
  <c r="Z86" s="1"/>
  <c r="AA86" s="1"/>
  <c r="AA88"/>
  <c r="AA89"/>
  <c r="AA90"/>
  <c r="T92"/>
  <c r="T93"/>
  <c r="Z93" s="1"/>
  <c r="AA93" s="1"/>
  <c r="AA94"/>
  <c r="T95"/>
  <c r="AA97"/>
  <c r="AA98"/>
  <c r="AA99"/>
  <c r="AA101"/>
  <c r="AA102"/>
  <c r="AA103"/>
  <c r="T105"/>
  <c r="Z105" s="1"/>
  <c r="AA105" s="1"/>
  <c r="AA106"/>
  <c r="AA108"/>
  <c r="AA110"/>
  <c r="AA111"/>
  <c r="T112"/>
  <c r="AG112" s="1"/>
  <c r="T113"/>
  <c r="Z113" s="1"/>
  <c r="AA113" s="1"/>
  <c r="AA114"/>
  <c r="AA116"/>
  <c r="AA117"/>
  <c r="V22"/>
  <c r="V25"/>
  <c r="AI25" s="1"/>
  <c r="V44"/>
  <c r="AI44" s="1"/>
  <c r="V45"/>
  <c r="AI45" s="1"/>
  <c r="V23"/>
  <c r="AI23" s="1"/>
  <c r="AU23" s="1"/>
  <c r="V27"/>
  <c r="AI27" s="1"/>
  <c r="AQ27" s="1"/>
  <c r="V28"/>
  <c r="V29"/>
  <c r="AI29" s="1"/>
  <c r="AU29" s="1"/>
  <c r="V30"/>
  <c r="V31"/>
  <c r="AI31" s="1"/>
  <c r="AU31" s="1"/>
  <c r="V32"/>
  <c r="AI32" s="1"/>
  <c r="AU32" s="1"/>
  <c r="V33"/>
  <c r="AI33" s="1"/>
  <c r="AU33" s="1"/>
  <c r="V34"/>
  <c r="AI34" s="1"/>
  <c r="AU34" s="1"/>
  <c r="V36"/>
  <c r="AI36" s="1"/>
  <c r="AU36" s="1"/>
  <c r="V37"/>
  <c r="AI37" s="1"/>
  <c r="AU37" s="1"/>
  <c r="V40"/>
  <c r="AI40" s="1"/>
  <c r="AU40" s="1"/>
  <c r="V41"/>
  <c r="AI41" s="1"/>
  <c r="AU41" s="1"/>
  <c r="V43"/>
  <c r="AI43" s="1"/>
  <c r="AQ43" s="1"/>
  <c r="V46"/>
  <c r="AI46" s="1"/>
  <c r="AU46" s="1"/>
  <c r="V48"/>
  <c r="AI48" s="1"/>
  <c r="AQ48" s="1"/>
  <c r="V49"/>
  <c r="AI49" s="1"/>
  <c r="AQ49" s="1"/>
  <c r="V52"/>
  <c r="AI52" s="1"/>
  <c r="AQ52" s="1"/>
  <c r="V53"/>
  <c r="AI53" s="1"/>
  <c r="AU53" s="1"/>
  <c r="V54"/>
  <c r="AI54" s="1"/>
  <c r="V55"/>
  <c r="AI55" s="1"/>
  <c r="V56"/>
  <c r="AI56" s="1"/>
  <c r="AQ56" s="1"/>
  <c r="V58"/>
  <c r="AI58" s="1"/>
  <c r="AQ58" s="1"/>
  <c r="V61"/>
  <c r="AI61" s="1"/>
  <c r="V62"/>
  <c r="AI62" s="1"/>
  <c r="AQ62" s="1"/>
  <c r="V64"/>
  <c r="AI64" s="1"/>
  <c r="V65"/>
  <c r="AI65" s="1"/>
  <c r="AU65" s="1"/>
  <c r="V68"/>
  <c r="AI68" s="1"/>
  <c r="V69"/>
  <c r="AI69" s="1"/>
  <c r="AQ69" s="1"/>
  <c r="V70"/>
  <c r="AI70" s="1"/>
  <c r="AQ70" s="1"/>
  <c r="V71"/>
  <c r="AI71" s="1"/>
  <c r="AQ71" s="1"/>
  <c r="V72"/>
  <c r="AI72" s="1"/>
  <c r="AQ72" s="1"/>
  <c r="V73"/>
  <c r="AI73" s="1"/>
  <c r="AU73" s="1"/>
  <c r="V74"/>
  <c r="AI74" s="1"/>
  <c r="AQ74" s="1"/>
  <c r="V75"/>
  <c r="AI75" s="1"/>
  <c r="AQ75" s="1"/>
  <c r="V76"/>
  <c r="AI76" s="1"/>
  <c r="AQ76" s="1"/>
  <c r="V77"/>
  <c r="V78"/>
  <c r="AI78" s="1"/>
  <c r="AQ78" s="1"/>
  <c r="V80"/>
  <c r="AI80" s="1"/>
  <c r="AU80" s="1"/>
  <c r="V81"/>
  <c r="AI81" s="1"/>
  <c r="AQ81" s="1"/>
  <c r="V82"/>
  <c r="AI82" s="1"/>
  <c r="AQ82" s="1"/>
  <c r="V84"/>
  <c r="AI84" s="1"/>
  <c r="AQ84" s="1"/>
  <c r="V85"/>
  <c r="AI85" s="1"/>
  <c r="AU85" s="1"/>
  <c r="V86"/>
  <c r="AI86" s="1"/>
  <c r="V88"/>
  <c r="AI88" s="1"/>
  <c r="AQ88" s="1"/>
  <c r="V89"/>
  <c r="AI89" s="1"/>
  <c r="AQ89" s="1"/>
  <c r="V90"/>
  <c r="AI90" s="1"/>
  <c r="AQ90" s="1"/>
  <c r="V92"/>
  <c r="AI92" s="1"/>
  <c r="V93"/>
  <c r="V94"/>
  <c r="AI94" s="1"/>
  <c r="AQ94" s="1"/>
  <c r="V95"/>
  <c r="AI95" s="1"/>
  <c r="V97"/>
  <c r="AI97" s="1"/>
  <c r="AQ97" s="1"/>
  <c r="V98"/>
  <c r="AI98" s="1"/>
  <c r="AQ98" s="1"/>
  <c r="V99"/>
  <c r="AI99" s="1"/>
  <c r="AQ99" s="1"/>
  <c r="V101"/>
  <c r="AI101" s="1"/>
  <c r="AQ101" s="1"/>
  <c r="V102"/>
  <c r="AI102" s="1"/>
  <c r="AQ102" s="1"/>
  <c r="V103"/>
  <c r="V105"/>
  <c r="AI105" s="1"/>
  <c r="V106"/>
  <c r="AI106" s="1"/>
  <c r="AU106" s="1"/>
  <c r="V108"/>
  <c r="AI108" s="1"/>
  <c r="AU108" s="1"/>
  <c r="V110"/>
  <c r="V111"/>
  <c r="AI111" s="1"/>
  <c r="AQ111" s="1"/>
  <c r="V112"/>
  <c r="AI112" s="1"/>
  <c r="V113"/>
  <c r="AI113" s="1"/>
  <c r="V114"/>
  <c r="V116"/>
  <c r="AI116" s="1"/>
  <c r="AQ116" s="1"/>
  <c r="V117"/>
  <c r="AI117" s="1"/>
  <c r="AQ117" s="1"/>
  <c r="W22"/>
  <c r="AJ22" s="1"/>
  <c r="W25"/>
  <c r="AJ25" s="1"/>
  <c r="W44"/>
  <c r="AJ44" s="1"/>
  <c r="W45"/>
  <c r="AJ45" s="1"/>
  <c r="W23"/>
  <c r="AJ23" s="1"/>
  <c r="AV23" s="1"/>
  <c r="W27"/>
  <c r="W28"/>
  <c r="AJ28" s="1"/>
  <c r="AR28" s="1"/>
  <c r="W29"/>
  <c r="AJ29" s="1"/>
  <c r="AV29" s="1"/>
  <c r="W30"/>
  <c r="AJ30" s="1"/>
  <c r="AV30" s="1"/>
  <c r="W31"/>
  <c r="AJ31" s="1"/>
  <c r="AV31" s="1"/>
  <c r="W32"/>
  <c r="AJ32" s="1"/>
  <c r="AV32" s="1"/>
  <c r="W33"/>
  <c r="AJ33" s="1"/>
  <c r="AV33" s="1"/>
  <c r="W34"/>
  <c r="AJ34" s="1"/>
  <c r="AV34" s="1"/>
  <c r="W36"/>
  <c r="AJ36" s="1"/>
  <c r="AV36" s="1"/>
  <c r="W37"/>
  <c r="AJ37" s="1"/>
  <c r="AV37" s="1"/>
  <c r="W40"/>
  <c r="AJ40" s="1"/>
  <c r="AV40" s="1"/>
  <c r="W41"/>
  <c r="AJ41" s="1"/>
  <c r="AV41" s="1"/>
  <c r="W43"/>
  <c r="AJ43" s="1"/>
  <c r="AR43" s="1"/>
  <c r="W46"/>
  <c r="AJ46" s="1"/>
  <c r="AV46" s="1"/>
  <c r="W48"/>
  <c r="AJ48" s="1"/>
  <c r="AR48" s="1"/>
  <c r="W49"/>
  <c r="AJ49" s="1"/>
  <c r="AR49" s="1"/>
  <c r="W52"/>
  <c r="AJ52" s="1"/>
  <c r="AR52" s="1"/>
  <c r="W53"/>
  <c r="AJ53" s="1"/>
  <c r="AV53" s="1"/>
  <c r="W54"/>
  <c r="AJ54" s="1"/>
  <c r="W55"/>
  <c r="AJ55" s="1"/>
  <c r="W56"/>
  <c r="W58"/>
  <c r="AJ58" s="1"/>
  <c r="AR58" s="1"/>
  <c r="W61"/>
  <c r="AJ61" s="1"/>
  <c r="W62"/>
  <c r="AJ62" s="1"/>
  <c r="AR62" s="1"/>
  <c r="W64"/>
  <c r="W65"/>
  <c r="AJ65" s="1"/>
  <c r="AV65" s="1"/>
  <c r="W68"/>
  <c r="AJ68" s="1"/>
  <c r="W69"/>
  <c r="AJ69" s="1"/>
  <c r="AR69" s="1"/>
  <c r="W70"/>
  <c r="W71"/>
  <c r="AJ71" s="1"/>
  <c r="AR71" s="1"/>
  <c r="W72"/>
  <c r="AJ72" s="1"/>
  <c r="AR72" s="1"/>
  <c r="W73"/>
  <c r="AJ73" s="1"/>
  <c r="AV73" s="1"/>
  <c r="W74"/>
  <c r="W75"/>
  <c r="AJ75" s="1"/>
  <c r="AR75" s="1"/>
  <c r="W76"/>
  <c r="AJ76" s="1"/>
  <c r="AR76" s="1"/>
  <c r="W77"/>
  <c r="AJ77" s="1"/>
  <c r="AR77" s="1"/>
  <c r="W78"/>
  <c r="AJ78" s="1"/>
  <c r="AR78" s="1"/>
  <c r="W80"/>
  <c r="AJ80" s="1"/>
  <c r="AV80" s="1"/>
  <c r="W81"/>
  <c r="AJ81" s="1"/>
  <c r="AR81" s="1"/>
  <c r="W82"/>
  <c r="AJ82" s="1"/>
  <c r="AR82" s="1"/>
  <c r="W84"/>
  <c r="W85"/>
  <c r="AJ85" s="1"/>
  <c r="AV85" s="1"/>
  <c r="W86"/>
  <c r="AJ86" s="1"/>
  <c r="W88"/>
  <c r="AJ88" s="1"/>
  <c r="AR88" s="1"/>
  <c r="W89"/>
  <c r="AJ89" s="1"/>
  <c r="AR89" s="1"/>
  <c r="W90"/>
  <c r="AJ90" s="1"/>
  <c r="AR90" s="1"/>
  <c r="W92"/>
  <c r="AJ92" s="1"/>
  <c r="W93"/>
  <c r="AJ93" s="1"/>
  <c r="W94"/>
  <c r="AJ94" s="1"/>
  <c r="AR94" s="1"/>
  <c r="W95"/>
  <c r="AJ95" s="1"/>
  <c r="W97"/>
  <c r="AJ97" s="1"/>
  <c r="AR97" s="1"/>
  <c r="W98"/>
  <c r="AJ98" s="1"/>
  <c r="AR98" s="1"/>
  <c r="W99"/>
  <c r="W101"/>
  <c r="AJ101" s="1"/>
  <c r="AR101" s="1"/>
  <c r="W102"/>
  <c r="AJ102" s="1"/>
  <c r="AR102" s="1"/>
  <c r="W103"/>
  <c r="AJ103" s="1"/>
  <c r="AR103" s="1"/>
  <c r="W105"/>
  <c r="AJ105" s="1"/>
  <c r="W106"/>
  <c r="AJ106" s="1"/>
  <c r="AV106" s="1"/>
  <c r="W108"/>
  <c r="AJ108" s="1"/>
  <c r="AV108" s="1"/>
  <c r="W110"/>
  <c r="AJ110" s="1"/>
  <c r="AV110" s="1"/>
  <c r="W111"/>
  <c r="W112"/>
  <c r="AJ112" s="1"/>
  <c r="W113"/>
  <c r="AJ113" s="1"/>
  <c r="W114"/>
  <c r="AJ114" s="1"/>
  <c r="AV114" s="1"/>
  <c r="W116"/>
  <c r="AJ116" s="1"/>
  <c r="AR116" s="1"/>
  <c r="W117"/>
  <c r="AJ117" s="1"/>
  <c r="AR117" s="1"/>
  <c r="BJ3"/>
  <c r="BK3" s="1"/>
  <c r="BJ4"/>
  <c r="BJ2"/>
  <c r="AE22"/>
  <c r="AE25"/>
  <c r="AE27"/>
  <c r="AE28"/>
  <c r="AE43"/>
  <c r="AE44"/>
  <c r="AE45"/>
  <c r="AE48"/>
  <c r="AE49"/>
  <c r="AE52"/>
  <c r="AE54"/>
  <c r="AE55"/>
  <c r="AE56"/>
  <c r="AE58"/>
  <c r="AE61"/>
  <c r="AE62"/>
  <c r="AE64"/>
  <c r="AE68"/>
  <c r="AE69"/>
  <c r="AE70"/>
  <c r="AE71"/>
  <c r="AE72"/>
  <c r="AE74"/>
  <c r="AE75"/>
  <c r="AE76"/>
  <c r="AE77"/>
  <c r="AE78"/>
  <c r="AE81"/>
  <c r="AE82"/>
  <c r="AE84"/>
  <c r="AE86"/>
  <c r="AE88"/>
  <c r="AE89"/>
  <c r="AE90"/>
  <c r="AE92"/>
  <c r="AE93"/>
  <c r="AE94"/>
  <c r="AE95"/>
  <c r="AE97"/>
  <c r="AE98"/>
  <c r="AE99"/>
  <c r="AE101"/>
  <c r="AE102"/>
  <c r="AE103"/>
  <c r="AE105"/>
  <c r="AE111"/>
  <c r="AE112"/>
  <c r="AE113"/>
  <c r="AE116"/>
  <c r="AE117"/>
  <c r="AN65"/>
  <c r="AR65"/>
  <c r="AM65"/>
  <c r="AQ65"/>
  <c r="AL65"/>
  <c r="AP65"/>
  <c r="AK65"/>
  <c r="AO65"/>
  <c r="T65"/>
  <c r="AG65" s="1"/>
  <c r="AS65" s="1"/>
  <c r="AN64"/>
  <c r="AR64"/>
  <c r="AV64"/>
  <c r="AM64"/>
  <c r="AQ64"/>
  <c r="AU64"/>
  <c r="AL64"/>
  <c r="AP64"/>
  <c r="AT64"/>
  <c r="AK64"/>
  <c r="AO64"/>
  <c r="AS64"/>
  <c r="AN78"/>
  <c r="AV78"/>
  <c r="AM78"/>
  <c r="AU78"/>
  <c r="AL78"/>
  <c r="AT78"/>
  <c r="AK78"/>
  <c r="T78"/>
  <c r="AG78" s="1"/>
  <c r="AO78" s="1"/>
  <c r="AS78"/>
  <c r="AN77"/>
  <c r="AV77"/>
  <c r="AM77"/>
  <c r="AI77"/>
  <c r="AQ77" s="1"/>
  <c r="AU77"/>
  <c r="AL77"/>
  <c r="AT77"/>
  <c r="AK77"/>
  <c r="T77"/>
  <c r="AG77" s="1"/>
  <c r="AO77" s="1"/>
  <c r="AS77"/>
  <c r="AN76"/>
  <c r="AV76"/>
  <c r="AM76"/>
  <c r="AU76"/>
  <c r="AL76"/>
  <c r="AT76"/>
  <c r="AK76"/>
  <c r="T76"/>
  <c r="AG76" s="1"/>
  <c r="AO76" s="1"/>
  <c r="AS76"/>
  <c r="AN75"/>
  <c r="AV75"/>
  <c r="AM75"/>
  <c r="AU75"/>
  <c r="AL75"/>
  <c r="AT75"/>
  <c r="AK75"/>
  <c r="T75"/>
  <c r="AS75"/>
  <c r="AN74"/>
  <c r="AJ74"/>
  <c r="AR74" s="1"/>
  <c r="AV74"/>
  <c r="AM74"/>
  <c r="AU74"/>
  <c r="AL74"/>
  <c r="AT74"/>
  <c r="AK74"/>
  <c r="T74"/>
  <c r="AG74" s="1"/>
  <c r="AO74" s="1"/>
  <c r="AS74"/>
  <c r="AN73"/>
  <c r="AR73"/>
  <c r="AM73"/>
  <c r="AQ73"/>
  <c r="AL73"/>
  <c r="AP73"/>
  <c r="AK73"/>
  <c r="AO73"/>
  <c r="T73"/>
  <c r="AG73" s="1"/>
  <c r="AS73" s="1"/>
  <c r="AN72"/>
  <c r="AV72"/>
  <c r="AM72"/>
  <c r="AU72"/>
  <c r="AL72"/>
  <c r="AT72"/>
  <c r="AK72"/>
  <c r="T72"/>
  <c r="AG72" s="1"/>
  <c r="AO72" s="1"/>
  <c r="AS72"/>
  <c r="AN71"/>
  <c r="AV71"/>
  <c r="AM71"/>
  <c r="AU71"/>
  <c r="AL71"/>
  <c r="AT71"/>
  <c r="AK71"/>
  <c r="T71"/>
  <c r="AG71" s="1"/>
  <c r="AO71" s="1"/>
  <c r="AS71"/>
  <c r="AN70"/>
  <c r="AJ70"/>
  <c r="AR70" s="1"/>
  <c r="AV70"/>
  <c r="AM70"/>
  <c r="AU70"/>
  <c r="AL70"/>
  <c r="AT70"/>
  <c r="AK70"/>
  <c r="T70"/>
  <c r="AG70" s="1"/>
  <c r="AO70" s="1"/>
  <c r="AS70"/>
  <c r="AN69"/>
  <c r="AV69"/>
  <c r="AM69"/>
  <c r="AU69"/>
  <c r="AL69"/>
  <c r="AT69"/>
  <c r="AK69"/>
  <c r="T69"/>
  <c r="AS69"/>
  <c r="AN68"/>
  <c r="AR68"/>
  <c r="AV68"/>
  <c r="AM68"/>
  <c r="AQ68"/>
  <c r="AU68"/>
  <c r="AL68"/>
  <c r="AP68"/>
  <c r="AT68"/>
  <c r="AK68"/>
  <c r="AO68"/>
  <c r="AS68"/>
  <c r="AN62"/>
  <c r="AV62"/>
  <c r="AM62"/>
  <c r="AU62"/>
  <c r="AL62"/>
  <c r="AT62"/>
  <c r="AK62"/>
  <c r="T62"/>
  <c r="AG62" s="1"/>
  <c r="AO62" s="1"/>
  <c r="AS62"/>
  <c r="AN61"/>
  <c r="AR61"/>
  <c r="AV61"/>
  <c r="AM61"/>
  <c r="AQ61"/>
  <c r="AU61"/>
  <c r="AL61"/>
  <c r="AP61"/>
  <c r="AT61"/>
  <c r="AK61"/>
  <c r="AO61"/>
  <c r="AS61"/>
  <c r="T23"/>
  <c r="AG23" s="1"/>
  <c r="AS23" s="1"/>
  <c r="T27"/>
  <c r="AG27" s="1"/>
  <c r="AO27" s="1"/>
  <c r="T28"/>
  <c r="AG28" s="1"/>
  <c r="AO28" s="1"/>
  <c r="T29"/>
  <c r="AG29" s="1"/>
  <c r="AS29" s="1"/>
  <c r="T30"/>
  <c r="AG30" s="1"/>
  <c r="AS30" s="1"/>
  <c r="T31"/>
  <c r="AG31" s="1"/>
  <c r="AS31" s="1"/>
  <c r="T32"/>
  <c r="Z32" s="1"/>
  <c r="T33"/>
  <c r="Z33" s="1"/>
  <c r="T34"/>
  <c r="Z34" s="1"/>
  <c r="T36"/>
  <c r="Z36" s="1"/>
  <c r="T37"/>
  <c r="Z37" s="1"/>
  <c r="T40"/>
  <c r="Z40" s="1"/>
  <c r="T41"/>
  <c r="AG41" s="1"/>
  <c r="AS41" s="1"/>
  <c r="T43"/>
  <c r="Z43" s="1"/>
  <c r="T46"/>
  <c r="AG46" s="1"/>
  <c r="AS46" s="1"/>
  <c r="T48"/>
  <c r="AG48" s="1"/>
  <c r="AO48" s="1"/>
  <c r="T49"/>
  <c r="Z49" s="1"/>
  <c r="T52"/>
  <c r="Z52" s="1"/>
  <c r="T53"/>
  <c r="Z53" s="1"/>
  <c r="T56"/>
  <c r="Z56" s="1"/>
  <c r="T58"/>
  <c r="AG58" s="1"/>
  <c r="AO58" s="1"/>
  <c r="T61"/>
  <c r="T64"/>
  <c r="Z64" s="1"/>
  <c r="T68"/>
  <c r="Z68" s="1"/>
  <c r="T80"/>
  <c r="Z80" s="1"/>
  <c r="T81"/>
  <c r="Z81" s="1"/>
  <c r="T82"/>
  <c r="AG82" s="1"/>
  <c r="AO82" s="1"/>
  <c r="T84"/>
  <c r="AG84" s="1"/>
  <c r="AO84" s="1"/>
  <c r="T85"/>
  <c r="Z85" s="1"/>
  <c r="T88"/>
  <c r="T89"/>
  <c r="Z89" s="1"/>
  <c r="T90"/>
  <c r="AG90" s="1"/>
  <c r="AO90" s="1"/>
  <c r="T94"/>
  <c r="AG94" s="1"/>
  <c r="AO94" s="1"/>
  <c r="T97"/>
  <c r="AG97" s="1"/>
  <c r="AO97" s="1"/>
  <c r="T98"/>
  <c r="Z98" s="1"/>
  <c r="T99"/>
  <c r="Z99" s="1"/>
  <c r="T101"/>
  <c r="AG101" s="1"/>
  <c r="AO101" s="1"/>
  <c r="T102"/>
  <c r="T103"/>
  <c r="AG103" s="1"/>
  <c r="AO103" s="1"/>
  <c r="T106"/>
  <c r="AG106" s="1"/>
  <c r="AS106" s="1"/>
  <c r="T108"/>
  <c r="Z108" s="1"/>
  <c r="T110"/>
  <c r="Z110" s="1"/>
  <c r="T111"/>
  <c r="Z111" s="1"/>
  <c r="T114"/>
  <c r="Z114" s="1"/>
  <c r="T116"/>
  <c r="Z116" s="1"/>
  <c r="T117"/>
  <c r="Z117" s="1"/>
  <c r="B8" i="12"/>
  <c r="A2" i="13"/>
  <c r="J19"/>
  <c r="J20" s="1"/>
  <c r="J22" s="1"/>
  <c r="J16"/>
  <c r="J14"/>
  <c r="I19"/>
  <c r="I20" s="1"/>
  <c r="I22" s="1"/>
  <c r="I16"/>
  <c r="I14"/>
  <c r="H19"/>
  <c r="H20" s="1"/>
  <c r="H22" s="1"/>
  <c r="H16"/>
  <c r="H14"/>
  <c r="G19"/>
  <c r="G20" s="1"/>
  <c r="G22" s="1"/>
  <c r="G16"/>
  <c r="G14"/>
  <c r="A4"/>
  <c r="B11" i="12"/>
  <c r="B12"/>
  <c r="B13"/>
  <c r="B6"/>
  <c r="B42" s="1"/>
  <c r="M5" i="2"/>
  <c r="M12" s="1"/>
  <c r="L5"/>
  <c r="L12" s="1"/>
  <c r="K5"/>
  <c r="K12" s="1"/>
  <c r="J5"/>
  <c r="J12" s="1"/>
  <c r="M4"/>
  <c r="M11" s="1"/>
  <c r="L4"/>
  <c r="L11" s="1"/>
  <c r="K4"/>
  <c r="K11" s="1"/>
  <c r="J4"/>
  <c r="J11" s="1"/>
  <c r="M3"/>
  <c r="L3"/>
  <c r="L10" s="1"/>
  <c r="K3"/>
  <c r="J3"/>
  <c r="J10" s="1"/>
  <c r="AF11" i="10"/>
  <c r="AF15" s="1"/>
  <c r="AN117" i="2"/>
  <c r="AM117"/>
  <c r="AL117"/>
  <c r="AK117"/>
  <c r="AN116"/>
  <c r="AM116"/>
  <c r="AL116"/>
  <c r="AK116"/>
  <c r="AN114"/>
  <c r="AM114"/>
  <c r="AL114"/>
  <c r="AK114"/>
  <c r="AN111"/>
  <c r="AM111"/>
  <c r="AL111"/>
  <c r="AK111"/>
  <c r="AN110"/>
  <c r="AM110"/>
  <c r="AL110"/>
  <c r="AK110"/>
  <c r="AN108"/>
  <c r="AM108"/>
  <c r="AL108"/>
  <c r="AK108"/>
  <c r="AN106"/>
  <c r="AM106"/>
  <c r="AL106"/>
  <c r="AK106"/>
  <c r="AN103"/>
  <c r="AM103"/>
  <c r="AL103"/>
  <c r="AK103"/>
  <c r="AN102"/>
  <c r="AM102"/>
  <c r="AL102"/>
  <c r="AK102"/>
  <c r="AN101"/>
  <c r="AM101"/>
  <c r="AL101"/>
  <c r="AK101"/>
  <c r="AN99"/>
  <c r="AM99"/>
  <c r="AL99"/>
  <c r="AK99"/>
  <c r="AN98"/>
  <c r="AM98"/>
  <c r="AL98"/>
  <c r="AK98"/>
  <c r="AN97"/>
  <c r="AM97"/>
  <c r="AL97"/>
  <c r="AK97"/>
  <c r="AN94"/>
  <c r="AM94"/>
  <c r="AL94"/>
  <c r="AK94"/>
  <c r="AN90"/>
  <c r="AM90"/>
  <c r="AL90"/>
  <c r="AK90"/>
  <c r="AN89"/>
  <c r="AM89"/>
  <c r="AL89"/>
  <c r="AK89"/>
  <c r="AN88"/>
  <c r="AM88"/>
  <c r="AL88"/>
  <c r="AK88"/>
  <c r="AN85"/>
  <c r="AM85"/>
  <c r="AL85"/>
  <c r="AK85"/>
  <c r="AN84"/>
  <c r="AM84"/>
  <c r="AL84"/>
  <c r="AK84"/>
  <c r="AN82"/>
  <c r="AM82"/>
  <c r="AL82"/>
  <c r="AK82"/>
  <c r="AV86"/>
  <c r="AU86"/>
  <c r="AT86"/>
  <c r="AS86"/>
  <c r="AR86"/>
  <c r="AQ86"/>
  <c r="AP86"/>
  <c r="AO86"/>
  <c r="AD86"/>
  <c r="AN81"/>
  <c r="AM81"/>
  <c r="AL81"/>
  <c r="AK81"/>
  <c r="AN80"/>
  <c r="AM80"/>
  <c r="AL80"/>
  <c r="AK80"/>
  <c r="AN58"/>
  <c r="AM58"/>
  <c r="AL58"/>
  <c r="AK58"/>
  <c r="AN56"/>
  <c r="AM56"/>
  <c r="AL56"/>
  <c r="AK56"/>
  <c r="AN53"/>
  <c r="AM53"/>
  <c r="AL53"/>
  <c r="AK53"/>
  <c r="AN52"/>
  <c r="AM52"/>
  <c r="AL52"/>
  <c r="AK52"/>
  <c r="AN49"/>
  <c r="AM49"/>
  <c r="AL49"/>
  <c r="AK49"/>
  <c r="AN48"/>
  <c r="AM48"/>
  <c r="AL48"/>
  <c r="AK48"/>
  <c r="AN46"/>
  <c r="AM46"/>
  <c r="AL46"/>
  <c r="AK46"/>
  <c r="AN43"/>
  <c r="AM43"/>
  <c r="AL43"/>
  <c r="AK43"/>
  <c r="AN41"/>
  <c r="AM41"/>
  <c r="AL41"/>
  <c r="AK41"/>
  <c r="AN40"/>
  <c r="AM40"/>
  <c r="AL40"/>
  <c r="AK40"/>
  <c r="AN37"/>
  <c r="AM37"/>
  <c r="AL37"/>
  <c r="AK37"/>
  <c r="AN36"/>
  <c r="AM36"/>
  <c r="AL36"/>
  <c r="AK36"/>
  <c r="AN34"/>
  <c r="AM34"/>
  <c r="AL34"/>
  <c r="AK34"/>
  <c r="AN33"/>
  <c r="AM33"/>
  <c r="AL33"/>
  <c r="AK33"/>
  <c r="AN32"/>
  <c r="AM32"/>
  <c r="AL32"/>
  <c r="AK32"/>
  <c r="AN31"/>
  <c r="AM31"/>
  <c r="AL31"/>
  <c r="AK31"/>
  <c r="AN30"/>
  <c r="AM30"/>
  <c r="AL30"/>
  <c r="AK30"/>
  <c r="AN29"/>
  <c r="AM29"/>
  <c r="AL29"/>
  <c r="AK29"/>
  <c r="AN28"/>
  <c r="AM28"/>
  <c r="AL28"/>
  <c r="AK28"/>
  <c r="AN27"/>
  <c r="AM27"/>
  <c r="AL27"/>
  <c r="AK27"/>
  <c r="AN23"/>
  <c r="AM23"/>
  <c r="AL23"/>
  <c r="AK23"/>
  <c r="AC23"/>
  <c r="AD23"/>
  <c r="AO23"/>
  <c r="AP23"/>
  <c r="AQ23"/>
  <c r="AR23"/>
  <c r="AD25"/>
  <c r="AO25"/>
  <c r="AP25"/>
  <c r="AQ25"/>
  <c r="AR25"/>
  <c r="AS25"/>
  <c r="AT25"/>
  <c r="AU25"/>
  <c r="AV25"/>
  <c r="AC27"/>
  <c r="AS27"/>
  <c r="AT27"/>
  <c r="AU27"/>
  <c r="AV27"/>
  <c r="AC28"/>
  <c r="AS28"/>
  <c r="AT28"/>
  <c r="AU28"/>
  <c r="AV28"/>
  <c r="AC29"/>
  <c r="AD29"/>
  <c r="AO29"/>
  <c r="AP29"/>
  <c r="AQ29"/>
  <c r="AR29"/>
  <c r="AC30"/>
  <c r="AD30"/>
  <c r="AO30"/>
  <c r="AP30"/>
  <c r="AQ30"/>
  <c r="AR30"/>
  <c r="AC31"/>
  <c r="AD31"/>
  <c r="AO31"/>
  <c r="AP31"/>
  <c r="AQ31"/>
  <c r="AR31"/>
  <c r="AC32"/>
  <c r="AD32"/>
  <c r="AO32"/>
  <c r="AP32"/>
  <c r="AQ32"/>
  <c r="AR32"/>
  <c r="AC33"/>
  <c r="AD33"/>
  <c r="AO33"/>
  <c r="AP33"/>
  <c r="AQ33"/>
  <c r="AR33"/>
  <c r="AC34"/>
  <c r="AC36"/>
  <c r="AD36"/>
  <c r="AO36"/>
  <c r="AP36"/>
  <c r="AQ36"/>
  <c r="AR36"/>
  <c r="AC37"/>
  <c r="AD37"/>
  <c r="AO37"/>
  <c r="AP37"/>
  <c r="AQ37"/>
  <c r="AR37"/>
  <c r="AC40"/>
  <c r="AD40"/>
  <c r="AO40"/>
  <c r="AP40"/>
  <c r="AQ40"/>
  <c r="AR40"/>
  <c r="AC41"/>
  <c r="AD41"/>
  <c r="AO41"/>
  <c r="AP41"/>
  <c r="AQ41"/>
  <c r="AR41"/>
  <c r="AC43"/>
  <c r="AS43"/>
  <c r="AT43"/>
  <c r="AU43"/>
  <c r="AV43"/>
  <c r="AD44"/>
  <c r="AO44"/>
  <c r="AP44"/>
  <c r="AQ44"/>
  <c r="AR44"/>
  <c r="AS44"/>
  <c r="AT44"/>
  <c r="AU44"/>
  <c r="AV44"/>
  <c r="AD45"/>
  <c r="AO45"/>
  <c r="AP45"/>
  <c r="AQ45"/>
  <c r="AR45"/>
  <c r="AS45"/>
  <c r="AT45"/>
  <c r="AU45"/>
  <c r="AV45"/>
  <c r="AC46"/>
  <c r="AD46"/>
  <c r="AO46"/>
  <c r="AP46"/>
  <c r="AQ46"/>
  <c r="AR46"/>
  <c r="AC48"/>
  <c r="AS48"/>
  <c r="AT48"/>
  <c r="AU48"/>
  <c r="AV48"/>
  <c r="AC49"/>
  <c r="AS49"/>
  <c r="AT49"/>
  <c r="AU49"/>
  <c r="AV49"/>
  <c r="AC52"/>
  <c r="AS52"/>
  <c r="AT52"/>
  <c r="AU52"/>
  <c r="AV52"/>
  <c r="AC53"/>
  <c r="AD53"/>
  <c r="AO53"/>
  <c r="AP53"/>
  <c r="AQ53"/>
  <c r="AR53"/>
  <c r="AD54"/>
  <c r="AO54"/>
  <c r="AP54"/>
  <c r="AQ54"/>
  <c r="AR54"/>
  <c r="AS54"/>
  <c r="AT54"/>
  <c r="AU54"/>
  <c r="AV54"/>
  <c r="AD55"/>
  <c r="AO55"/>
  <c r="AP55"/>
  <c r="AQ55"/>
  <c r="AR55"/>
  <c r="AS55"/>
  <c r="AT55"/>
  <c r="AU55"/>
  <c r="AV55"/>
  <c r="AC56"/>
  <c r="AS56"/>
  <c r="AT56"/>
  <c r="AU56"/>
  <c r="AV56"/>
  <c r="AC58"/>
  <c r="AS58"/>
  <c r="AT58"/>
  <c r="AU58"/>
  <c r="AV58"/>
  <c r="AC61"/>
  <c r="AC62"/>
  <c r="AC64"/>
  <c r="AD64"/>
  <c r="AC65"/>
  <c r="AC68"/>
  <c r="AC69"/>
  <c r="AC70"/>
  <c r="AC71"/>
  <c r="AC72"/>
  <c r="AC73"/>
  <c r="AC74"/>
  <c r="AC75"/>
  <c r="AC76"/>
  <c r="AC77"/>
  <c r="AC78"/>
  <c r="AC80"/>
  <c r="AD80"/>
  <c r="AO80"/>
  <c r="AP80"/>
  <c r="AQ80"/>
  <c r="AR80"/>
  <c r="AC81"/>
  <c r="AS81"/>
  <c r="AT81"/>
  <c r="AU81"/>
  <c r="AV81"/>
  <c r="AC82"/>
  <c r="AS82"/>
  <c r="AT82"/>
  <c r="AU82"/>
  <c r="AV82"/>
  <c r="AC84"/>
  <c r="AS84"/>
  <c r="AT84"/>
  <c r="AU84"/>
  <c r="AV84"/>
  <c r="AC85"/>
  <c r="AD85"/>
  <c r="AO85"/>
  <c r="AP85"/>
  <c r="AQ85"/>
  <c r="AR85"/>
  <c r="AC88"/>
  <c r="AS88"/>
  <c r="AT88"/>
  <c r="AU88"/>
  <c r="AV88"/>
  <c r="AC89"/>
  <c r="AS89"/>
  <c r="AT89"/>
  <c r="AU89"/>
  <c r="AV89"/>
  <c r="AC90"/>
  <c r="AS90"/>
  <c r="AT90"/>
  <c r="AU90"/>
  <c r="AV90"/>
  <c r="AD92"/>
  <c r="AO92"/>
  <c r="AP92"/>
  <c r="AQ92"/>
  <c r="AR92"/>
  <c r="AS92"/>
  <c r="AT92"/>
  <c r="AU92"/>
  <c r="AV92"/>
  <c r="AD93"/>
  <c r="AO93"/>
  <c r="AP93"/>
  <c r="AQ93"/>
  <c r="AR93"/>
  <c r="AS93"/>
  <c r="AT93"/>
  <c r="AU93"/>
  <c r="AV93"/>
  <c r="AC94"/>
  <c r="AS94"/>
  <c r="AT94"/>
  <c r="AU94"/>
  <c r="AV94"/>
  <c r="AD95"/>
  <c r="AO95"/>
  <c r="AP95"/>
  <c r="AQ95"/>
  <c r="AR95"/>
  <c r="AS95"/>
  <c r="AT95"/>
  <c r="AU95"/>
  <c r="AV95"/>
  <c r="AC97"/>
  <c r="AS97"/>
  <c r="AT97"/>
  <c r="AU97"/>
  <c r="AV97"/>
  <c r="AC98"/>
  <c r="AS98"/>
  <c r="AT98"/>
  <c r="AU98"/>
  <c r="AV98"/>
  <c r="AC99"/>
  <c r="AS99"/>
  <c r="AT99"/>
  <c r="AU99"/>
  <c r="AV99"/>
  <c r="AC101"/>
  <c r="AS101"/>
  <c r="AT101"/>
  <c r="AU101"/>
  <c r="AV101"/>
  <c r="AC102"/>
  <c r="AS102"/>
  <c r="AT102"/>
  <c r="AU102"/>
  <c r="AV102"/>
  <c r="AC103"/>
  <c r="AS103"/>
  <c r="AT103"/>
  <c r="AU103"/>
  <c r="AV103"/>
  <c r="AD105"/>
  <c r="AO105"/>
  <c r="AP105"/>
  <c r="AQ105"/>
  <c r="AR105"/>
  <c r="AS105"/>
  <c r="AT105"/>
  <c r="AU105"/>
  <c r="AV105"/>
  <c r="AC106"/>
  <c r="AD106"/>
  <c r="AO106"/>
  <c r="AP106"/>
  <c r="AQ106"/>
  <c r="AR106"/>
  <c r="AC108"/>
  <c r="AD108"/>
  <c r="AO108"/>
  <c r="AP108"/>
  <c r="AQ108"/>
  <c r="AR108"/>
  <c r="AC110"/>
  <c r="AD110"/>
  <c r="AC111"/>
  <c r="AD112"/>
  <c r="AD113"/>
  <c r="AO113"/>
  <c r="AP113"/>
  <c r="AQ113"/>
  <c r="AR113"/>
  <c r="AS113"/>
  <c r="AT113"/>
  <c r="AU113"/>
  <c r="AV113"/>
  <c r="AC114"/>
  <c r="AD114"/>
  <c r="AO114"/>
  <c r="AP114"/>
  <c r="AQ114"/>
  <c r="AR114"/>
  <c r="AC116"/>
  <c r="AS116"/>
  <c r="AT116"/>
  <c r="AU116"/>
  <c r="AV116"/>
  <c r="AC117"/>
  <c r="AS117"/>
  <c r="AT117"/>
  <c r="AU117"/>
  <c r="AV117"/>
  <c r="AI114"/>
  <c r="AU114" s="1"/>
  <c r="AJ111"/>
  <c r="AR111" s="1"/>
  <c r="AI110"/>
  <c r="AU110" s="1"/>
  <c r="AI103"/>
  <c r="AQ103" s="1"/>
  <c r="AJ99"/>
  <c r="AR99" s="1"/>
  <c r="AG98"/>
  <c r="AO98" s="1"/>
  <c r="AI93"/>
  <c r="AG89"/>
  <c r="AO89" s="1"/>
  <c r="AJ84"/>
  <c r="AR84" s="1"/>
  <c r="Z82"/>
  <c r="AD73"/>
  <c r="AD65"/>
  <c r="AJ64"/>
  <c r="AD61"/>
  <c r="AJ56"/>
  <c r="AR56" s="1"/>
  <c r="AR34"/>
  <c r="AQ34"/>
  <c r="AD34"/>
  <c r="AO34"/>
  <c r="AI30"/>
  <c r="AU30" s="1"/>
  <c r="AJ27"/>
  <c r="AR27" s="1"/>
  <c r="AG37"/>
  <c r="AS37" s="1"/>
  <c r="AD68"/>
  <c r="Z65"/>
  <c r="AP34"/>
  <c r="AT22"/>
  <c r="AU22"/>
  <c r="AV22"/>
  <c r="AS22"/>
  <c r="AP22"/>
  <c r="AQ22"/>
  <c r="AR22"/>
  <c r="AO22"/>
  <c r="AD22"/>
  <c r="AI22"/>
  <c r="A5" i="1"/>
  <c r="B37" i="10"/>
  <c r="C37"/>
  <c r="A37"/>
  <c r="G18" i="4"/>
  <c r="G19" s="1"/>
  <c r="G21" s="1"/>
  <c r="B7" i="12"/>
  <c r="A3"/>
  <c r="A4" i="1"/>
  <c r="A3" i="2"/>
  <c r="A4" i="12"/>
  <c r="A4" i="10"/>
  <c r="A4" i="2"/>
  <c r="A4" i="4"/>
  <c r="A3" i="10"/>
  <c r="A2"/>
  <c r="A1"/>
  <c r="BM4" i="2"/>
  <c r="BM3"/>
  <c r="BM2"/>
  <c r="F11" i="10"/>
  <c r="E11" s="1"/>
  <c r="F17"/>
  <c r="E17" s="1"/>
  <c r="A2" i="12"/>
  <c r="A1"/>
  <c r="AA11" i="10"/>
  <c r="AA12" s="1"/>
  <c r="AB11"/>
  <c r="AB12" s="1"/>
  <c r="AC11"/>
  <c r="AC13" s="1"/>
  <c r="AD11"/>
  <c r="AD13" s="1"/>
  <c r="AE11"/>
  <c r="AE15" s="1"/>
  <c r="AG11"/>
  <c r="AG15" s="1"/>
  <c r="AH11"/>
  <c r="AH12" s="1"/>
  <c r="AI11"/>
  <c r="AI13" s="1"/>
  <c r="AJ11"/>
  <c r="AJ15" s="1"/>
  <c r="AK11"/>
  <c r="AK15" s="1"/>
  <c r="Z11"/>
  <c r="Z15" s="1"/>
  <c r="E37"/>
  <c r="G13" i="4"/>
  <c r="BJ19" i="2"/>
  <c r="BJ6"/>
  <c r="BK19"/>
  <c r="BK6" s="1"/>
  <c r="BL19"/>
  <c r="BL6"/>
  <c r="A1"/>
  <c r="A2"/>
  <c r="A2" i="1"/>
  <c r="A3"/>
  <c r="G15" i="4"/>
  <c r="F12" i="10"/>
  <c r="E12" s="1"/>
  <c r="F18"/>
  <c r="E18" s="1"/>
  <c r="F13"/>
  <c r="E13" s="1"/>
  <c r="B83" i="12" s="1"/>
  <c r="F19" i="10"/>
  <c r="E19" s="1"/>
  <c r="B84" i="12" s="1"/>
  <c r="F14" i="10"/>
  <c r="E14" s="1"/>
  <c r="B28" i="12" s="1"/>
  <c r="F20" i="10"/>
  <c r="E20" s="1"/>
  <c r="B29" i="12" s="1"/>
  <c r="AG44" i="2" l="1"/>
  <c r="AG93"/>
  <c r="AB48"/>
  <c r="AD48" s="1"/>
  <c r="AG22"/>
  <c r="AG32"/>
  <c r="AS32" s="1"/>
  <c r="AG53"/>
  <c r="AS53" s="1"/>
  <c r="Z28"/>
  <c r="Z103"/>
  <c r="AG111"/>
  <c r="AO111" s="1"/>
  <c r="Z76"/>
  <c r="AD14" i="10"/>
  <c r="Z156"/>
  <c r="AE14"/>
  <c r="AE13"/>
  <c r="Z112" i="2"/>
  <c r="AA112" s="1"/>
  <c r="AA156" i="10"/>
  <c r="AH25" i="2"/>
  <c r="AG105"/>
  <c r="Z23"/>
  <c r="Z71"/>
  <c r="AG81"/>
  <c r="AO81" s="1"/>
  <c r="AH93"/>
  <c r="AG116"/>
  <c r="AO116" s="1"/>
  <c r="AG49"/>
  <c r="AO49" s="1"/>
  <c r="Z58"/>
  <c r="AG34"/>
  <c r="AS34" s="1"/>
  <c r="AG86"/>
  <c r="AH49"/>
  <c r="AP49" s="1"/>
  <c r="BJ18"/>
  <c r="AG40"/>
  <c r="AS40" s="1"/>
  <c r="AG33"/>
  <c r="AS33" s="1"/>
  <c r="Z78"/>
  <c r="Z27"/>
  <c r="AG110"/>
  <c r="AS110" s="1"/>
  <c r="AB116"/>
  <c r="AD116" s="1"/>
  <c r="AB117"/>
  <c r="AD117" s="1"/>
  <c r="AH70"/>
  <c r="AP70" s="1"/>
  <c r="AH84"/>
  <c r="AP84" s="1"/>
  <c r="Z94"/>
  <c r="Z73"/>
  <c r="AH15" i="10"/>
  <c r="AH13"/>
  <c r="AF14"/>
  <c r="AE12"/>
  <c r="AD15"/>
  <c r="AD12"/>
  <c r="AB14"/>
  <c r="AB15"/>
  <c r="AB13"/>
  <c r="E15"/>
  <c r="AI156"/>
  <c r="AB156"/>
  <c r="AH156"/>
  <c r="AF165"/>
  <c r="Z165"/>
  <c r="AK177"/>
  <c r="AH183"/>
  <c r="AE156"/>
  <c r="AI173"/>
  <c r="AK165"/>
  <c r="AH31" i="2"/>
  <c r="AT31" s="1"/>
  <c r="AH89"/>
  <c r="AP89" s="1"/>
  <c r="AB111"/>
  <c r="AD111" s="1"/>
  <c r="AB56"/>
  <c r="AD56" s="1"/>
  <c r="AG114"/>
  <c r="AS114" s="1"/>
  <c r="Z106"/>
  <c r="Z90"/>
  <c r="AB99"/>
  <c r="AD99" s="1"/>
  <c r="AB52"/>
  <c r="AD52" s="1"/>
  <c r="AB43"/>
  <c r="AD43" s="1"/>
  <c r="AB105"/>
  <c r="AC105" s="1"/>
  <c r="AB36"/>
  <c r="AE36" s="1"/>
  <c r="AG99"/>
  <c r="AO99" s="1"/>
  <c r="AH94"/>
  <c r="AP94" s="1"/>
  <c r="Z72"/>
  <c r="Z48"/>
  <c r="AB74"/>
  <c r="AD74" s="1"/>
  <c r="AB27"/>
  <c r="AD27" s="1"/>
  <c r="Y12" s="1"/>
  <c r="AG68"/>
  <c r="Z74"/>
  <c r="L6"/>
  <c r="AB85" i="10"/>
  <c r="AG172"/>
  <c r="AA186"/>
  <c r="AC172"/>
  <c r="AD143"/>
  <c r="AI186"/>
  <c r="AC138"/>
  <c r="AE169"/>
  <c r="AC186"/>
  <c r="AF169"/>
  <c r="AI165"/>
  <c r="AA179"/>
  <c r="AD173"/>
  <c r="AD85"/>
  <c r="AK183"/>
  <c r="Z183"/>
  <c r="AH165"/>
  <c r="AF143"/>
  <c r="AC165"/>
  <c r="AA165"/>
  <c r="R63" i="1"/>
  <c r="F61" i="10"/>
  <c r="AH61" s="1"/>
  <c r="AB89"/>
  <c r="AK89"/>
  <c r="AC89"/>
  <c r="AF89"/>
  <c r="AI89"/>
  <c r="AD80"/>
  <c r="F130"/>
  <c r="AH130" s="1"/>
  <c r="AI110"/>
  <c r="F160"/>
  <c r="Z125"/>
  <c r="F175"/>
  <c r="AH151"/>
  <c r="Z106"/>
  <c r="F181"/>
  <c r="AK128"/>
  <c r="F178"/>
  <c r="AK116"/>
  <c r="F166"/>
  <c r="AC151"/>
  <c r="AG105"/>
  <c r="F155"/>
  <c r="AA161"/>
  <c r="AE161"/>
  <c r="AG161"/>
  <c r="AC161"/>
  <c r="AB161"/>
  <c r="Z161"/>
  <c r="AJ161"/>
  <c r="AF161"/>
  <c r="F182"/>
  <c r="AB153"/>
  <c r="AI153"/>
  <c r="AH153"/>
  <c r="AJ153"/>
  <c r="AG153"/>
  <c r="Z153"/>
  <c r="AK153"/>
  <c r="AC153"/>
  <c r="AE153"/>
  <c r="AA153"/>
  <c r="AD153"/>
  <c r="AF153"/>
  <c r="Z89"/>
  <c r="AF138"/>
  <c r="AI138"/>
  <c r="AB138"/>
  <c r="AD138"/>
  <c r="AE138"/>
  <c r="AK138"/>
  <c r="AH138"/>
  <c r="AE82"/>
  <c r="F132"/>
  <c r="AI132" s="1"/>
  <c r="AI102"/>
  <c r="F152"/>
  <c r="AH109"/>
  <c r="F159"/>
  <c r="Z113"/>
  <c r="F163"/>
  <c r="Z124"/>
  <c r="F174"/>
  <c r="AE98"/>
  <c r="F148"/>
  <c r="AH89"/>
  <c r="AA89"/>
  <c r="AH85"/>
  <c r="AJ138"/>
  <c r="AB179"/>
  <c r="AF179"/>
  <c r="AI179"/>
  <c r="AK179"/>
  <c r="AC179"/>
  <c r="AJ179"/>
  <c r="AE179"/>
  <c r="AH179"/>
  <c r="AD179"/>
  <c r="AE177"/>
  <c r="AI177"/>
  <c r="AA177"/>
  <c r="Z177"/>
  <c r="AF177"/>
  <c r="AG177"/>
  <c r="AH177"/>
  <c r="AC177"/>
  <c r="AD177"/>
  <c r="AG179"/>
  <c r="AH161"/>
  <c r="AB177"/>
  <c r="F57"/>
  <c r="AD57" s="1"/>
  <c r="R47" i="1"/>
  <c r="F45" i="10"/>
  <c r="AG45" s="1"/>
  <c r="AK106"/>
  <c r="AB106"/>
  <c r="AF106"/>
  <c r="AI106"/>
  <c r="AJ106"/>
  <c r="AH106"/>
  <c r="AG76"/>
  <c r="AF126"/>
  <c r="F154"/>
  <c r="AA114"/>
  <c r="F164"/>
  <c r="AA151"/>
  <c r="AJ151"/>
  <c r="AE151"/>
  <c r="AI151"/>
  <c r="AD151"/>
  <c r="Z151"/>
  <c r="AB151"/>
  <c r="AD89"/>
  <c r="AG151"/>
  <c r="AE106"/>
  <c r="AE90"/>
  <c r="F140"/>
  <c r="AC149"/>
  <c r="AG149"/>
  <c r="AD149"/>
  <c r="AI149"/>
  <c r="AA149"/>
  <c r="AF149"/>
  <c r="Z149"/>
  <c r="AJ149"/>
  <c r="AB149"/>
  <c r="AF85"/>
  <c r="AI85"/>
  <c r="AG85"/>
  <c r="AJ85"/>
  <c r="AB172"/>
  <c r="AJ172"/>
  <c r="AK172"/>
  <c r="AD172"/>
  <c r="Z172"/>
  <c r="AH172"/>
  <c r="AF172"/>
  <c r="AI172"/>
  <c r="AE172"/>
  <c r="AF96"/>
  <c r="F146"/>
  <c r="AK85"/>
  <c r="Z85"/>
  <c r="AD106"/>
  <c r="AA106"/>
  <c r="AJ89"/>
  <c r="AE149"/>
  <c r="AI161"/>
  <c r="AE143"/>
  <c r="AI143"/>
  <c r="AK143"/>
  <c r="AA143"/>
  <c r="AC143"/>
  <c r="AH143"/>
  <c r="AE89"/>
  <c r="AB143"/>
  <c r="AC85"/>
  <c r="AE85"/>
  <c r="Z143"/>
  <c r="AF151"/>
  <c r="AC106"/>
  <c r="Z138"/>
  <c r="AA138"/>
  <c r="Z121"/>
  <c r="F171"/>
  <c r="AG89"/>
  <c r="AJ143"/>
  <c r="AH149"/>
  <c r="AK161"/>
  <c r="AI94"/>
  <c r="F144"/>
  <c r="AA70"/>
  <c r="F120"/>
  <c r="Z120" s="1"/>
  <c r="Z81"/>
  <c r="F131"/>
  <c r="AF131" s="1"/>
  <c r="AG100"/>
  <c r="F150"/>
  <c r="AG108"/>
  <c r="F158"/>
  <c r="Z112"/>
  <c r="F162"/>
  <c r="AK173"/>
  <c r="AA173"/>
  <c r="AH173"/>
  <c r="AJ173"/>
  <c r="AG173"/>
  <c r="AG183"/>
  <c r="AD183"/>
  <c r="AJ183"/>
  <c r="AC183"/>
  <c r="AB183"/>
  <c r="AE183"/>
  <c r="AD97"/>
  <c r="F147"/>
  <c r="AE186"/>
  <c r="Z117"/>
  <c r="F167"/>
  <c r="AA169"/>
  <c r="AG169"/>
  <c r="AC169"/>
  <c r="AK169"/>
  <c r="AB169"/>
  <c r="AD169"/>
  <c r="AI169"/>
  <c r="AJ169"/>
  <c r="F180"/>
  <c r="AE118"/>
  <c r="F168"/>
  <c r="AE173"/>
  <c r="AA183"/>
  <c r="AF186"/>
  <c r="AH169"/>
  <c r="AF183"/>
  <c r="Z173"/>
  <c r="AJ156"/>
  <c r="AC156"/>
  <c r="AG156"/>
  <c r="AF156"/>
  <c r="AD156"/>
  <c r="R105" i="1"/>
  <c r="F103" i="10"/>
  <c r="AB103" s="1"/>
  <c r="AD135"/>
  <c r="F185"/>
  <c r="AB186"/>
  <c r="AG186"/>
  <c r="AD186"/>
  <c r="Z186"/>
  <c r="AH186"/>
  <c r="AK186"/>
  <c r="AB173"/>
  <c r="AC173"/>
  <c r="R106" i="1"/>
  <c r="F104" i="10"/>
  <c r="AA104" s="1"/>
  <c r="F170"/>
  <c r="AI134"/>
  <c r="F184"/>
  <c r="F176"/>
  <c r="AJ165"/>
  <c r="AD165"/>
  <c r="AE165"/>
  <c r="AG165"/>
  <c r="AK12"/>
  <c r="AJ12"/>
  <c r="AJ13"/>
  <c r="AJ14"/>
  <c r="AI12"/>
  <c r="AG12"/>
  <c r="AC14"/>
  <c r="AC12"/>
  <c r="AA13"/>
  <c r="Z13"/>
  <c r="Z14"/>
  <c r="Z12"/>
  <c r="R170" i="1"/>
  <c r="AB69"/>
  <c r="AC69" s="1"/>
  <c r="L13" i="2"/>
  <c r="J13"/>
  <c r="AG117"/>
  <c r="AO117" s="1"/>
  <c r="Z101"/>
  <c r="Z97"/>
  <c r="Z84"/>
  <c r="AB78"/>
  <c r="AD78" s="1"/>
  <c r="Z77"/>
  <c r="AH76"/>
  <c r="AP76" s="1"/>
  <c r="AG64"/>
  <c r="AH64"/>
  <c r="Z62"/>
  <c r="AG56"/>
  <c r="AO56" s="1"/>
  <c r="Z55"/>
  <c r="AA55" s="1"/>
  <c r="AG54"/>
  <c r="AG52"/>
  <c r="AO52" s="1"/>
  <c r="Z46"/>
  <c r="AG43"/>
  <c r="AO43" s="1"/>
  <c r="AG36"/>
  <c r="AS36" s="1"/>
  <c r="Z31"/>
  <c r="M10"/>
  <c r="M13" s="1"/>
  <c r="M6"/>
  <c r="AB86"/>
  <c r="AC86" s="1"/>
  <c r="AH86"/>
  <c r="AB29"/>
  <c r="AE29" s="1"/>
  <c r="AH29"/>
  <c r="AT29" s="1"/>
  <c r="AH68"/>
  <c r="AH61"/>
  <c r="AB97"/>
  <c r="AD97" s="1"/>
  <c r="Z70"/>
  <c r="AG113"/>
  <c r="AB33"/>
  <c r="AE33" s="1"/>
  <c r="Y13" s="1"/>
  <c r="V3"/>
  <c r="V10" s="1"/>
  <c r="AH113"/>
  <c r="AB113"/>
  <c r="AC113" s="1"/>
  <c r="AH102"/>
  <c r="AP102" s="1"/>
  <c r="AB102"/>
  <c r="AD102" s="1"/>
  <c r="AB72"/>
  <c r="AD72" s="1"/>
  <c r="AH72"/>
  <c r="AP72" s="1"/>
  <c r="AH92"/>
  <c r="AB45"/>
  <c r="AC45" s="1"/>
  <c r="AH40"/>
  <c r="AT40" s="1"/>
  <c r="AH81"/>
  <c r="AP81" s="1"/>
  <c r="K10"/>
  <c r="K13" s="1"/>
  <c r="K6"/>
  <c r="AH108"/>
  <c r="AT108" s="1"/>
  <c r="AH54"/>
  <c r="AG102"/>
  <c r="AO102" s="1"/>
  <c r="Z102"/>
  <c r="Z88"/>
  <c r="AG88"/>
  <c r="AO88" s="1"/>
  <c r="Z61"/>
  <c r="AG61"/>
  <c r="W4"/>
  <c r="W11" s="1"/>
  <c r="Z95"/>
  <c r="AA95" s="1"/>
  <c r="AG95"/>
  <c r="AH53"/>
  <c r="AT53" s="1"/>
  <c r="AG85"/>
  <c r="AS85" s="1"/>
  <c r="Z41"/>
  <c r="AG108"/>
  <c r="AS108" s="1"/>
  <c r="Z30"/>
  <c r="AG80"/>
  <c r="AS80" s="1"/>
  <c r="V4"/>
  <c r="V11" s="1"/>
  <c r="AB44"/>
  <c r="AC44" s="1"/>
  <c r="W3"/>
  <c r="W10" s="1"/>
  <c r="U3"/>
  <c r="U10" s="1"/>
  <c r="Z29"/>
  <c r="T3"/>
  <c r="T10" s="1"/>
  <c r="AI28"/>
  <c r="AQ28" s="1"/>
  <c r="AH28"/>
  <c r="AP28" s="1"/>
  <c r="T4"/>
  <c r="T11" s="1"/>
  <c r="Z25"/>
  <c r="AA25" s="1"/>
  <c r="Y10" s="1"/>
  <c r="Z92"/>
  <c r="AA92" s="1"/>
  <c r="AG92"/>
  <c r="AB114"/>
  <c r="AE114" s="1"/>
  <c r="AH114"/>
  <c r="AT114" s="1"/>
  <c r="AB110"/>
  <c r="AE110" s="1"/>
  <c r="AH110"/>
  <c r="AT110" s="1"/>
  <c r="AH103"/>
  <c r="AP103" s="1"/>
  <c r="AB103"/>
  <c r="AD103" s="1"/>
  <c r="AH98"/>
  <c r="AP98" s="1"/>
  <c r="AB98"/>
  <c r="AD98" s="1"/>
  <c r="AB88"/>
  <c r="AD88" s="1"/>
  <c r="AH88"/>
  <c r="AP88" s="1"/>
  <c r="AB82"/>
  <c r="AD82" s="1"/>
  <c r="AH82"/>
  <c r="AP82" s="1"/>
  <c r="AH77"/>
  <c r="AP77" s="1"/>
  <c r="AB77"/>
  <c r="AD77" s="1"/>
  <c r="AH73"/>
  <c r="AT73" s="1"/>
  <c r="AB73"/>
  <c r="AE73" s="1"/>
  <c r="AH69"/>
  <c r="AP69" s="1"/>
  <c r="AB69"/>
  <c r="AD69" s="1"/>
  <c r="AB62"/>
  <c r="AD62" s="1"/>
  <c r="AH62"/>
  <c r="AP62" s="1"/>
  <c r="AB55"/>
  <c r="AC55" s="1"/>
  <c r="AH55"/>
  <c r="AB41"/>
  <c r="AE41" s="1"/>
  <c r="AH41"/>
  <c r="AT41" s="1"/>
  <c r="AH34"/>
  <c r="AT34" s="1"/>
  <c r="AB34"/>
  <c r="AE34" s="1"/>
  <c r="AB30"/>
  <c r="AE30" s="1"/>
  <c r="AH30"/>
  <c r="AT30" s="1"/>
  <c r="AB23"/>
  <c r="AE23" s="1"/>
  <c r="AH23"/>
  <c r="AT23" s="1"/>
  <c r="U5"/>
  <c r="U12" s="1"/>
  <c r="U4"/>
  <c r="U11" s="1"/>
  <c r="AH95"/>
  <c r="AH85"/>
  <c r="AT85" s="1"/>
  <c r="AB106"/>
  <c r="AE106" s="1"/>
  <c r="AH106"/>
  <c r="AT106" s="1"/>
  <c r="AB101"/>
  <c r="AD101" s="1"/>
  <c r="AH101"/>
  <c r="AP101" s="1"/>
  <c r="AH90"/>
  <c r="AP90" s="1"/>
  <c r="AB90"/>
  <c r="AD90" s="1"/>
  <c r="AB80"/>
  <c r="AE80" s="1"/>
  <c r="AH80"/>
  <c r="AT80" s="1"/>
  <c r="AH75"/>
  <c r="AP75" s="1"/>
  <c r="AB75"/>
  <c r="AD75" s="1"/>
  <c r="AH71"/>
  <c r="AP71" s="1"/>
  <c r="AB71"/>
  <c r="AD71" s="1"/>
  <c r="AB65"/>
  <c r="AE65" s="1"/>
  <c r="AH65"/>
  <c r="AT65" s="1"/>
  <c r="AB58"/>
  <c r="AD58" s="1"/>
  <c r="AH58"/>
  <c r="AP58" s="1"/>
  <c r="AB46"/>
  <c r="AE46" s="1"/>
  <c r="AH46"/>
  <c r="AT46" s="1"/>
  <c r="AB37"/>
  <c r="AE37" s="1"/>
  <c r="AH37"/>
  <c r="AT37" s="1"/>
  <c r="AH32"/>
  <c r="AT32" s="1"/>
  <c r="AB32"/>
  <c r="AE32" s="1"/>
  <c r="AB22"/>
  <c r="AC22" s="1"/>
  <c r="AH112"/>
  <c r="AG75"/>
  <c r="AO75" s="1"/>
  <c r="Z75"/>
  <c r="Z45"/>
  <c r="AA45" s="1"/>
  <c r="T5"/>
  <c r="T12" s="1"/>
  <c r="AG69"/>
  <c r="AO69" s="1"/>
  <c r="Z69"/>
  <c r="W5"/>
  <c r="W12" s="1"/>
  <c r="V5"/>
  <c r="R178" i="1"/>
  <c r="AG88" i="10"/>
  <c r="AE128"/>
  <c r="AA118"/>
  <c r="AC92"/>
  <c r="AF118"/>
  <c r="AK100"/>
  <c r="G139"/>
  <c r="AK118"/>
  <c r="AD117"/>
  <c r="AB135" i="1"/>
  <c r="AC135" s="1"/>
  <c r="AB152"/>
  <c r="AC152" s="1"/>
  <c r="AB159"/>
  <c r="AC159" s="1"/>
  <c r="AB74"/>
  <c r="AC74" s="1"/>
  <c r="AB93"/>
  <c r="AC93" s="1"/>
  <c r="AB180"/>
  <c r="AC180" s="1"/>
  <c r="AB114"/>
  <c r="AC114" s="1"/>
  <c r="AB107"/>
  <c r="AC107" s="1"/>
  <c r="AB115"/>
  <c r="AC115" s="1"/>
  <c r="AB89"/>
  <c r="AC89" s="1"/>
  <c r="AB139"/>
  <c r="AC139" s="1"/>
  <c r="AB75"/>
  <c r="AC75" s="1"/>
  <c r="AB100"/>
  <c r="AC100" s="1"/>
  <c r="AB162"/>
  <c r="AC162" s="1"/>
  <c r="AB172"/>
  <c r="AC172" s="1"/>
  <c r="AB182"/>
  <c r="AC182" s="1"/>
  <c r="AB109"/>
  <c r="AC109" s="1"/>
  <c r="AB163"/>
  <c r="AC163" s="1"/>
  <c r="AB177"/>
  <c r="AC177" s="1"/>
  <c r="AB175"/>
  <c r="AC175" s="1"/>
  <c r="AB92"/>
  <c r="AC92" s="1"/>
  <c r="AB120"/>
  <c r="AC120" s="1"/>
  <c r="AB156"/>
  <c r="AC156" s="1"/>
  <c r="AB96"/>
  <c r="AC96" s="1"/>
  <c r="AB71"/>
  <c r="AC71" s="1"/>
  <c r="AB131"/>
  <c r="AC131" s="1"/>
  <c r="AB147"/>
  <c r="AC147" s="1"/>
  <c r="AB73"/>
  <c r="AC73" s="1"/>
  <c r="AB77"/>
  <c r="AC77" s="1"/>
  <c r="AB81"/>
  <c r="AC81" s="1"/>
  <c r="AB103"/>
  <c r="AC103" s="1"/>
  <c r="AB164"/>
  <c r="AC164" s="1"/>
  <c r="AB174"/>
  <c r="AC174" s="1"/>
  <c r="AB178"/>
  <c r="AC178" s="1"/>
  <c r="AB184"/>
  <c r="AC184" s="1"/>
  <c r="AB138"/>
  <c r="AC138" s="1"/>
  <c r="AB126"/>
  <c r="AC126" s="1"/>
  <c r="AB165"/>
  <c r="AC165" s="1"/>
  <c r="AB173"/>
  <c r="AC173" s="1"/>
  <c r="AB181"/>
  <c r="AC181" s="1"/>
  <c r="AB125"/>
  <c r="AC125" s="1"/>
  <c r="AB161"/>
  <c r="AC161" s="1"/>
  <c r="AB171"/>
  <c r="AC171" s="1"/>
  <c r="AB179"/>
  <c r="AC179" s="1"/>
  <c r="AB187"/>
  <c r="AC187" s="1"/>
  <c r="AB88"/>
  <c r="AC88" s="1"/>
  <c r="AB105"/>
  <c r="AC105" s="1"/>
  <c r="AB137"/>
  <c r="AC137" s="1"/>
  <c r="AB158"/>
  <c r="AC158" s="1"/>
  <c r="AB108"/>
  <c r="AC108" s="1"/>
  <c r="AB86"/>
  <c r="AC86" s="1"/>
  <c r="AB97"/>
  <c r="AC97" s="1"/>
  <c r="AB145"/>
  <c r="AC145" s="1"/>
  <c r="AB99"/>
  <c r="AC99" s="1"/>
  <c r="AB129"/>
  <c r="AC129" s="1"/>
  <c r="AB118"/>
  <c r="AC118" s="1"/>
  <c r="AB142"/>
  <c r="AC142" s="1"/>
  <c r="AB150"/>
  <c r="AC150" s="1"/>
  <c r="AB154"/>
  <c r="AC154" s="1"/>
  <c r="AB78"/>
  <c r="AC78" s="1"/>
  <c r="AB160"/>
  <c r="AC160" s="1"/>
  <c r="AB170"/>
  <c r="AC170" s="1"/>
  <c r="AB95"/>
  <c r="AC95" s="1"/>
  <c r="AB141"/>
  <c r="AC141" s="1"/>
  <c r="AB132"/>
  <c r="AC132" s="1"/>
  <c r="AB148"/>
  <c r="AC148" s="1"/>
  <c r="AB143"/>
  <c r="AC143" s="1"/>
  <c r="AB134"/>
  <c r="AC134" s="1"/>
  <c r="AB79"/>
  <c r="AC79" s="1"/>
  <c r="AB166"/>
  <c r="AC166" s="1"/>
  <c r="AB176"/>
  <c r="AC176" s="1"/>
  <c r="AB186"/>
  <c r="AC186" s="1"/>
  <c r="AB146"/>
  <c r="AC146" s="1"/>
  <c r="AB119"/>
  <c r="AC119" s="1"/>
  <c r="AB169"/>
  <c r="AC169" s="1"/>
  <c r="AB185"/>
  <c r="AC185" s="1"/>
  <c r="AB123"/>
  <c r="AC123" s="1"/>
  <c r="AB106"/>
  <c r="AC106" s="1"/>
  <c r="AB140"/>
  <c r="AC140" s="1"/>
  <c r="AB149"/>
  <c r="AC149" s="1"/>
  <c r="AB153"/>
  <c r="AC153" s="1"/>
  <c r="AB155"/>
  <c r="AC155" s="1"/>
  <c r="AB94"/>
  <c r="AC94" s="1"/>
  <c r="AB72"/>
  <c r="AC72" s="1"/>
  <c r="AB76"/>
  <c r="AC76" s="1"/>
  <c r="AB80"/>
  <c r="AC80" s="1"/>
  <c r="AB102"/>
  <c r="AC102" s="1"/>
  <c r="AB113"/>
  <c r="AC113" s="1"/>
  <c r="AB168"/>
  <c r="AC168" s="1"/>
  <c r="AB188"/>
  <c r="AC188" s="1"/>
  <c r="AB112"/>
  <c r="AC112" s="1"/>
  <c r="AB117"/>
  <c r="AC117" s="1"/>
  <c r="AB91"/>
  <c r="AC91" s="1"/>
  <c r="AB84"/>
  <c r="AC84" s="1"/>
  <c r="AB101"/>
  <c r="AC101" s="1"/>
  <c r="AB136"/>
  <c r="AC136" s="1"/>
  <c r="AB157"/>
  <c r="AC157" s="1"/>
  <c r="AB104"/>
  <c r="AC104" s="1"/>
  <c r="AB82"/>
  <c r="AC82" s="1"/>
  <c r="AB133"/>
  <c r="AC133" s="1"/>
  <c r="AB144"/>
  <c r="AC144" s="1"/>
  <c r="AB98"/>
  <c r="AC98" s="1"/>
  <c r="AB111"/>
  <c r="AC111" s="1"/>
  <c r="AB128"/>
  <c r="AC128" s="1"/>
  <c r="M64"/>
  <c r="AC69" i="10"/>
  <c r="AG69"/>
  <c r="R180" i="1"/>
  <c r="R167"/>
  <c r="AH84" i="10"/>
  <c r="AA102"/>
  <c r="AC128"/>
  <c r="AF76"/>
  <c r="R181" i="1"/>
  <c r="AH113" i="10"/>
  <c r="AK124"/>
  <c r="AE110"/>
  <c r="AC88"/>
  <c r="AH128"/>
  <c r="M68" i="1"/>
  <c r="M57"/>
  <c r="M53"/>
  <c r="M49"/>
  <c r="M45"/>
  <c r="M41"/>
  <c r="R169"/>
  <c r="R187"/>
  <c r="AH117" i="10"/>
  <c r="AH125"/>
  <c r="AA84"/>
  <c r="AA98"/>
  <c r="AF117"/>
  <c r="AK125"/>
  <c r="Z102"/>
  <c r="AG116"/>
  <c r="AJ128"/>
  <c r="AG128"/>
  <c r="M65" i="1"/>
  <c r="M60"/>
  <c r="R168"/>
  <c r="AB98" i="10"/>
  <c r="AE116"/>
  <c r="Z128"/>
  <c r="AB70"/>
  <c r="M61" i="1"/>
  <c r="M56"/>
  <c r="M52"/>
  <c r="M48"/>
  <c r="M44"/>
  <c r="Z88" i="10"/>
  <c r="AE114"/>
  <c r="AF125"/>
  <c r="AK102"/>
  <c r="Z116"/>
  <c r="AB128"/>
  <c r="M40" i="1"/>
  <c r="Q39"/>
  <c r="R51"/>
  <c r="AA49" i="10"/>
  <c r="R43" i="1"/>
  <c r="AF41" i="10"/>
  <c r="AC108"/>
  <c r="M67" i="1"/>
  <c r="M63"/>
  <c r="M59"/>
  <c r="M47"/>
  <c r="M43"/>
  <c r="Z69" i="10"/>
  <c r="M39" i="1"/>
  <c r="R183"/>
  <c r="R173"/>
  <c r="AI90" i="10"/>
  <c r="AC96"/>
  <c r="AH88"/>
  <c r="AK108"/>
  <c r="AE92"/>
  <c r="AD92"/>
  <c r="AI118"/>
  <c r="AE84"/>
  <c r="AG84"/>
  <c r="Z84"/>
  <c r="AH121"/>
  <c r="AJ102"/>
  <c r="AF105"/>
  <c r="Z105"/>
  <c r="AJ124"/>
  <c r="AK109"/>
  <c r="AE112"/>
  <c r="AK97"/>
  <c r="AH105"/>
  <c r="AH112"/>
  <c r="AK112"/>
  <c r="M55" i="1"/>
  <c r="M51"/>
  <c r="R171"/>
  <c r="AK96" i="10"/>
  <c r="AA92"/>
  <c r="AH92"/>
  <c r="AK84"/>
  <c r="AD84"/>
  <c r="AC105"/>
  <c r="AD105"/>
  <c r="AA109"/>
  <c r="AB112"/>
  <c r="AC112"/>
  <c r="AK88"/>
  <c r="AI84"/>
  <c r="AB124"/>
  <c r="AE97"/>
  <c r="AC53"/>
  <c r="AG53"/>
  <c r="AI53"/>
  <c r="AK53"/>
  <c r="Z53"/>
  <c r="AE53"/>
  <c r="Q69" i="1"/>
  <c r="F67" i="10" s="1"/>
  <c r="Q65" i="1"/>
  <c r="F63" i="10" s="1"/>
  <c r="Q61" i="1"/>
  <c r="F59" i="10" s="1"/>
  <c r="Q57" i="1"/>
  <c r="F55" i="10" s="1"/>
  <c r="Q53" i="1"/>
  <c r="F51" i="10" s="1"/>
  <c r="Q49" i="1"/>
  <c r="F47" i="10" s="1"/>
  <c r="Q45" i="1"/>
  <c r="F43" i="10" s="1"/>
  <c r="Q41" i="1"/>
  <c r="F39" i="10" s="1"/>
  <c r="R67" i="1"/>
  <c r="AD65" i="10"/>
  <c r="Q56" i="1"/>
  <c r="F54" i="10" s="1"/>
  <c r="AE76"/>
  <c r="AC76"/>
  <c r="AD76"/>
  <c r="AK76"/>
  <c r="AA111"/>
  <c r="AE111"/>
  <c r="AI111"/>
  <c r="AC111"/>
  <c r="AH111"/>
  <c r="AD111"/>
  <c r="AK111"/>
  <c r="AF111"/>
  <c r="AB111"/>
  <c r="AG111"/>
  <c r="AJ111"/>
  <c r="Z111"/>
  <c r="AD122"/>
  <c r="AJ122"/>
  <c r="AB122"/>
  <c r="AH122"/>
  <c r="AC122"/>
  <c r="AK122"/>
  <c r="Z122"/>
  <c r="AG122"/>
  <c r="AF122"/>
  <c r="AA122"/>
  <c r="AF101"/>
  <c r="AC101"/>
  <c r="AI101"/>
  <c r="AA101"/>
  <c r="AK101"/>
  <c r="AB101"/>
  <c r="AG101"/>
  <c r="AE101"/>
  <c r="AF77"/>
  <c r="AA77"/>
  <c r="AD77"/>
  <c r="AG77"/>
  <c r="AE77"/>
  <c r="AH77"/>
  <c r="AJ77"/>
  <c r="AI82"/>
  <c r="AI81"/>
  <c r="AE122"/>
  <c r="AB77"/>
  <c r="AI77"/>
  <c r="R188" i="1"/>
  <c r="AB134" i="10"/>
  <c r="AJ134"/>
  <c r="AH134"/>
  <c r="AD134"/>
  <c r="Z134"/>
  <c r="AF134"/>
  <c r="AC134"/>
  <c r="AA134"/>
  <c r="AG134"/>
  <c r="AI76"/>
  <c r="AH76"/>
  <c r="AA86"/>
  <c r="AC86"/>
  <c r="AH86"/>
  <c r="AF86"/>
  <c r="Z86"/>
  <c r="AJ86"/>
  <c r="AB86"/>
  <c r="AK86"/>
  <c r="AD86"/>
  <c r="AG86"/>
  <c r="AE86"/>
  <c r="AB80"/>
  <c r="AF80"/>
  <c r="AI80"/>
  <c r="AE80"/>
  <c r="AA80"/>
  <c r="AC80"/>
  <c r="AI86"/>
  <c r="Z80"/>
  <c r="AJ80"/>
  <c r="AE134"/>
  <c r="AJ70"/>
  <c r="AE69"/>
  <c r="AB76"/>
  <c r="R59" i="1"/>
  <c r="R55"/>
  <c r="Q48"/>
  <c r="F46" i="10" s="1"/>
  <c r="Q40" i="1"/>
  <c r="M70"/>
  <c r="M66"/>
  <c r="M62"/>
  <c r="M58"/>
  <c r="M54"/>
  <c r="M50"/>
  <c r="M46"/>
  <c r="M42"/>
  <c r="AA94" i="10"/>
  <c r="AB94"/>
  <c r="AG94"/>
  <c r="AF94"/>
  <c r="AH94"/>
  <c r="Z94"/>
  <c r="AJ94"/>
  <c r="AC94"/>
  <c r="AK94"/>
  <c r="AD94"/>
  <c r="AE94"/>
  <c r="AH102"/>
  <c r="AB102"/>
  <c r="AF102"/>
  <c r="AD102"/>
  <c r="AC102"/>
  <c r="Z79"/>
  <c r="AD79"/>
  <c r="AH79"/>
  <c r="AA79"/>
  <c r="AE79"/>
  <c r="AI79"/>
  <c r="AB79"/>
  <c r="AJ79"/>
  <c r="AG79"/>
  <c r="AC79"/>
  <c r="AF79"/>
  <c r="AK79"/>
  <c r="AF110"/>
  <c r="AK110"/>
  <c r="AB110"/>
  <c r="AJ110"/>
  <c r="AH110"/>
  <c r="Z110"/>
  <c r="AG110"/>
  <c r="AC110"/>
  <c r="AA110"/>
  <c r="AC114"/>
  <c r="AF114"/>
  <c r="AK114"/>
  <c r="AB114"/>
  <c r="AJ114"/>
  <c r="AD114"/>
  <c r="AG114"/>
  <c r="AH114"/>
  <c r="Z114"/>
  <c r="AI114"/>
  <c r="AA125"/>
  <c r="AC125"/>
  <c r="AJ125"/>
  <c r="AG125"/>
  <c r="AI125"/>
  <c r="AB125"/>
  <c r="AE125"/>
  <c r="AD125"/>
  <c r="AC98"/>
  <c r="AJ98"/>
  <c r="Z98"/>
  <c r="AK98"/>
  <c r="AF98"/>
  <c r="AH98"/>
  <c r="AD98"/>
  <c r="AI98"/>
  <c r="R172" i="1"/>
  <c r="R186"/>
  <c r="AH80" i="10"/>
  <c r="AG98"/>
  <c r="AJ101"/>
  <c r="AD110"/>
  <c r="AI122"/>
  <c r="AG102"/>
  <c r="AE102"/>
  <c r="AJ116"/>
  <c r="Z77"/>
  <c r="AK134"/>
  <c r="AF97"/>
  <c r="AA115"/>
  <c r="AE115"/>
  <c r="AI115"/>
  <c r="AC115"/>
  <c r="AH115"/>
  <c r="AD115"/>
  <c r="AJ115"/>
  <c r="AF115"/>
  <c r="AK115"/>
  <c r="AG115"/>
  <c r="Z115"/>
  <c r="AB115"/>
  <c r="Q44" i="1"/>
  <c r="AA82" i="10"/>
  <c r="AD82"/>
  <c r="AJ82"/>
  <c r="AC82"/>
  <c r="AK82"/>
  <c r="AB82"/>
  <c r="AH82"/>
  <c r="AG82"/>
  <c r="Z82"/>
  <c r="AF82"/>
  <c r="AD70"/>
  <c r="AF70"/>
  <c r="AB81"/>
  <c r="AF81"/>
  <c r="AK81"/>
  <c r="AG81"/>
  <c r="AC81"/>
  <c r="AE81"/>
  <c r="AH81"/>
  <c r="AH101"/>
  <c r="AB137"/>
  <c r="AF137"/>
  <c r="AJ137"/>
  <c r="AC137"/>
  <c r="AH137"/>
  <c r="Z137"/>
  <c r="AK137"/>
  <c r="AD137"/>
  <c r="AI137"/>
  <c r="AE137"/>
  <c r="AG137"/>
  <c r="AA137"/>
  <c r="AK80"/>
  <c r="AA81"/>
  <c r="AD101"/>
  <c r="AK77"/>
  <c r="AF116"/>
  <c r="AA116"/>
  <c r="AD116"/>
  <c r="AI116"/>
  <c r="AC116"/>
  <c r="AH116"/>
  <c r="AJ76"/>
  <c r="AH70"/>
  <c r="AA76"/>
  <c r="Z76"/>
  <c r="Q64" i="1"/>
  <c r="AA78" i="10"/>
  <c r="AD78"/>
  <c r="AJ78"/>
  <c r="Z78"/>
  <c r="AF78"/>
  <c r="AK78"/>
  <c r="AC78"/>
  <c r="AB78"/>
  <c r="AG78"/>
  <c r="AH78"/>
  <c r="AE78"/>
  <c r="AB100"/>
  <c r="AH100"/>
  <c r="AD100"/>
  <c r="AJ100"/>
  <c r="Z100"/>
  <c r="AI100"/>
  <c r="AA100"/>
  <c r="AF100"/>
  <c r="AE100"/>
  <c r="AC100"/>
  <c r="AF109"/>
  <c r="AB109"/>
  <c r="Z109"/>
  <c r="AJ109"/>
  <c r="AG109"/>
  <c r="AI109"/>
  <c r="AD109"/>
  <c r="AC109"/>
  <c r="AB113"/>
  <c r="AG113"/>
  <c r="AA113"/>
  <c r="AI113"/>
  <c r="AJ113"/>
  <c r="AC113"/>
  <c r="AK113"/>
  <c r="AF113"/>
  <c r="AE113"/>
  <c r="AF124"/>
  <c r="AI124"/>
  <c r="AD124"/>
  <c r="AA124"/>
  <c r="AC124"/>
  <c r="AH124"/>
  <c r="AB97"/>
  <c r="AA97"/>
  <c r="AJ97"/>
  <c r="Z97"/>
  <c r="AG97"/>
  <c r="AI97"/>
  <c r="R182" i="1"/>
  <c r="AI78" i="10"/>
  <c r="AG80"/>
  <c r="AD81"/>
  <c r="AJ81"/>
  <c r="Z101"/>
  <c r="AD113"/>
  <c r="AB116"/>
  <c r="AE124"/>
  <c r="AG124"/>
  <c r="AC77"/>
  <c r="AE109"/>
  <c r="AC97"/>
  <c r="AH97"/>
  <c r="AC121"/>
  <c r="AI121"/>
  <c r="AB121"/>
  <c r="AJ121"/>
  <c r="AE121"/>
  <c r="AK121"/>
  <c r="AA121"/>
  <c r="AF121"/>
  <c r="AG121"/>
  <c r="AD121"/>
  <c r="R179" i="1"/>
  <c r="Z135" i="10"/>
  <c r="AB135"/>
  <c r="AG135"/>
  <c r="AE135"/>
  <c r="AK135"/>
  <c r="AI135"/>
  <c r="AF135"/>
  <c r="AA135"/>
  <c r="AJ135"/>
  <c r="AC135"/>
  <c r="AH135"/>
  <c r="AF92"/>
  <c r="AB92"/>
  <c r="AJ92"/>
  <c r="AA117"/>
  <c r="AE117"/>
  <c r="AI117"/>
  <c r="AB117"/>
  <c r="AJ117"/>
  <c r="AC117"/>
  <c r="AG117"/>
  <c r="AA90"/>
  <c r="AB90"/>
  <c r="AG90"/>
  <c r="AF90"/>
  <c r="AD90"/>
  <c r="AH90"/>
  <c r="AK90"/>
  <c r="AC90"/>
  <c r="Z90"/>
  <c r="AJ90"/>
  <c r="Z99"/>
  <c r="AD99"/>
  <c r="AH99"/>
  <c r="AB99"/>
  <c r="AG99"/>
  <c r="AC99"/>
  <c r="AJ99"/>
  <c r="AE99"/>
  <c r="AK99"/>
  <c r="AI99"/>
  <c r="AA99"/>
  <c r="AF99"/>
  <c r="AI105"/>
  <c r="AE105"/>
  <c r="AA105"/>
  <c r="AK105"/>
  <c r="AA108"/>
  <c r="AF108"/>
  <c r="Z108"/>
  <c r="AH108"/>
  <c r="AI108"/>
  <c r="AB108"/>
  <c r="AJ108"/>
  <c r="AD108"/>
  <c r="AE108"/>
  <c r="AI112"/>
  <c r="AA112"/>
  <c r="AF112"/>
  <c r="AD112"/>
  <c r="Z123"/>
  <c r="AD123"/>
  <c r="AH123"/>
  <c r="AA123"/>
  <c r="AF123"/>
  <c r="AK123"/>
  <c r="AB123"/>
  <c r="AG123"/>
  <c r="AC123"/>
  <c r="AE123"/>
  <c r="AI123"/>
  <c r="AJ123"/>
  <c r="AC133"/>
  <c r="AG133"/>
  <c r="AK133"/>
  <c r="AA133"/>
  <c r="AF133"/>
  <c r="AD133"/>
  <c r="AB133"/>
  <c r="AH133"/>
  <c r="AI133"/>
  <c r="Z133"/>
  <c r="AJ133"/>
  <c r="AE133"/>
  <c r="AA96"/>
  <c r="Z96"/>
  <c r="AH96"/>
  <c r="AI96"/>
  <c r="AJ96"/>
  <c r="AB96"/>
  <c r="AD96"/>
  <c r="AE96"/>
  <c r="AG96"/>
  <c r="AI92"/>
  <c r="AG92"/>
  <c r="Z92"/>
  <c r="AK117"/>
  <c r="AJ105"/>
  <c r="AB105"/>
  <c r="AJ112"/>
  <c r="AG112"/>
  <c r="AB88"/>
  <c r="AJ88"/>
  <c r="AE88"/>
  <c r="AF88"/>
  <c r="AI88"/>
  <c r="AA88"/>
  <c r="AA129"/>
  <c r="AE129"/>
  <c r="AI129"/>
  <c r="AB129"/>
  <c r="AF129"/>
  <c r="AJ129"/>
  <c r="AC129"/>
  <c r="AK129"/>
  <c r="AG129"/>
  <c r="AD129"/>
  <c r="Z129"/>
  <c r="AH129"/>
  <c r="Z83"/>
  <c r="AD83"/>
  <c r="AH83"/>
  <c r="AB83"/>
  <c r="AA83"/>
  <c r="AF83"/>
  <c r="AK83"/>
  <c r="AG83"/>
  <c r="AI83"/>
  <c r="AJ83"/>
  <c r="AC83"/>
  <c r="AE83"/>
  <c r="AB91"/>
  <c r="AF91"/>
  <c r="AJ91"/>
  <c r="AC91"/>
  <c r="AH91"/>
  <c r="AD91"/>
  <c r="AK91"/>
  <c r="AE91"/>
  <c r="AG91"/>
  <c r="AA91"/>
  <c r="AI91"/>
  <c r="Z91"/>
  <c r="AC87"/>
  <c r="AG87"/>
  <c r="AK87"/>
  <c r="AD87"/>
  <c r="AI87"/>
  <c r="AA87"/>
  <c r="AH87"/>
  <c r="AB87"/>
  <c r="AJ87"/>
  <c r="AF87"/>
  <c r="Z87"/>
  <c r="AE87"/>
  <c r="Z118"/>
  <c r="AD118"/>
  <c r="AB118"/>
  <c r="AJ118"/>
  <c r="AC118"/>
  <c r="AG118"/>
  <c r="AH118"/>
  <c r="AJ84"/>
  <c r="AF84"/>
  <c r="AB84"/>
  <c r="AB119"/>
  <c r="AF119"/>
  <c r="AJ119"/>
  <c r="AA119"/>
  <c r="AG119"/>
  <c r="AC119"/>
  <c r="AH119"/>
  <c r="Z119"/>
  <c r="AK119"/>
  <c r="AE119"/>
  <c r="AD119"/>
  <c r="AI119"/>
  <c r="AI128"/>
  <c r="AA128"/>
  <c r="AD128"/>
  <c r="AF128"/>
  <c r="AJ126"/>
  <c r="B95" i="12"/>
  <c r="B97" s="1"/>
  <c r="C97" s="1"/>
  <c r="D97" s="1"/>
  <c r="E97" s="1"/>
  <c r="F97" s="1"/>
  <c r="G97" s="1"/>
  <c r="H97" s="1"/>
  <c r="I97" s="1"/>
  <c r="J97" s="1"/>
  <c r="K97" s="1"/>
  <c r="L97" s="1"/>
  <c r="M97" s="1"/>
  <c r="N97" s="1"/>
  <c r="O97" s="1"/>
  <c r="P97" s="1"/>
  <c r="Q97" s="1"/>
  <c r="R97" s="1"/>
  <c r="S97" s="1"/>
  <c r="T97" s="1"/>
  <c r="U97" s="1"/>
  <c r="V97" s="1"/>
  <c r="W97" s="1"/>
  <c r="X97" s="1"/>
  <c r="Y97" s="1"/>
  <c r="Z97" s="1"/>
  <c r="C11"/>
  <c r="D11" s="1"/>
  <c r="E11" s="1"/>
  <c r="F11" s="1"/>
  <c r="G11" s="1"/>
  <c r="H11" s="1"/>
  <c r="I11" s="1"/>
  <c r="J11" s="1"/>
  <c r="K11" s="1"/>
  <c r="L11" s="1"/>
  <c r="M11" s="1"/>
  <c r="N11" s="1"/>
  <c r="O11" s="1"/>
  <c r="P11" s="1"/>
  <c r="Q11" s="1"/>
  <c r="R11" s="1"/>
  <c r="S11" s="1"/>
  <c r="T11" s="1"/>
  <c r="U11" s="1"/>
  <c r="V11" s="1"/>
  <c r="W11" s="1"/>
  <c r="X11" s="1"/>
  <c r="Y11" s="1"/>
  <c r="Z11" s="1"/>
  <c r="BL3" i="2"/>
  <c r="BK2"/>
  <c r="BL2" s="1"/>
  <c r="AI15" i="10"/>
  <c r="AF13"/>
  <c r="AH14"/>
  <c r="AC15"/>
  <c r="AA14"/>
  <c r="AK13"/>
  <c r="AF12"/>
  <c r="AA15"/>
  <c r="AK14"/>
  <c r="AI14"/>
  <c r="G93"/>
  <c r="AG14"/>
  <c r="AG13"/>
  <c r="AE71"/>
  <c r="Z71"/>
  <c r="AK69"/>
  <c r="AI69"/>
  <c r="AA69"/>
  <c r="R70" i="1"/>
  <c r="R62"/>
  <c r="R54"/>
  <c r="R46"/>
  <c r="R66"/>
  <c r="R50"/>
  <c r="R125"/>
  <c r="AJ73" i="10"/>
  <c r="J36" i="1"/>
  <c r="G57" i="4" s="1"/>
  <c r="R86" i="1"/>
  <c r="R117"/>
  <c r="R162"/>
  <c r="R166"/>
  <c r="R177"/>
  <c r="R127"/>
  <c r="AG75" i="10"/>
  <c r="R150" i="1"/>
  <c r="R58"/>
  <c r="R42"/>
  <c r="R116"/>
  <c r="R68"/>
  <c r="R60"/>
  <c r="R52"/>
  <c r="R96"/>
  <c r="R108"/>
  <c r="R103"/>
  <c r="R126"/>
  <c r="R124"/>
  <c r="R89"/>
  <c r="R76"/>
  <c r="R134"/>
  <c r="R73"/>
  <c r="Z70" i="10"/>
  <c r="AC70"/>
  <c r="AE70"/>
  <c r="AG70"/>
  <c r="AI70"/>
  <c r="AK70"/>
  <c r="R152" i="1"/>
  <c r="R74"/>
  <c r="R82"/>
  <c r="R98"/>
  <c r="R112"/>
  <c r="R79"/>
  <c r="R107"/>
  <c r="R119"/>
  <c r="R163"/>
  <c r="R184"/>
  <c r="AJ71" i="10"/>
  <c r="AI49"/>
  <c r="AH71"/>
  <c r="AF71"/>
  <c r="AD71"/>
  <c r="AA53"/>
  <c r="R78" i="1"/>
  <c r="R90"/>
  <c r="R94"/>
  <c r="R104"/>
  <c r="R120"/>
  <c r="R71"/>
  <c r="R146"/>
  <c r="R77"/>
  <c r="R121"/>
  <c r="R114"/>
  <c r="R128"/>
  <c r="R83"/>
  <c r="R151"/>
  <c r="R157"/>
  <c r="R132"/>
  <c r="R123"/>
  <c r="R161"/>
  <c r="R165"/>
  <c r="R176"/>
  <c r="R149"/>
  <c r="R129"/>
  <c r="R85"/>
  <c r="R88"/>
  <c r="R138"/>
  <c r="R122"/>
  <c r="R133"/>
  <c r="R154"/>
  <c r="R87"/>
  <c r="R131"/>
  <c r="R174"/>
  <c r="R153"/>
  <c r="R72"/>
  <c r="R80"/>
  <c r="R84"/>
  <c r="R92"/>
  <c r="R100"/>
  <c r="R75"/>
  <c r="R142"/>
  <c r="R81"/>
  <c r="R111"/>
  <c r="R118"/>
  <c r="R130"/>
  <c r="R91"/>
  <c r="R156"/>
  <c r="R115"/>
  <c r="R160"/>
  <c r="R164"/>
  <c r="R175"/>
  <c r="R185"/>
  <c r="R148"/>
  <c r="R155"/>
  <c r="AK71" i="10"/>
  <c r="AJ69"/>
  <c r="AJ53"/>
  <c r="AI71"/>
  <c r="AH69"/>
  <c r="AH53"/>
  <c r="AG71"/>
  <c r="AF69"/>
  <c r="AF53"/>
  <c r="AA71"/>
  <c r="AC71"/>
  <c r="AB69"/>
  <c r="AD69"/>
  <c r="AB53"/>
  <c r="AD53"/>
  <c r="AB71"/>
  <c r="C13" i="12"/>
  <c r="D13" s="1"/>
  <c r="E13" s="1"/>
  <c r="F13" s="1"/>
  <c r="G13" s="1"/>
  <c r="H13" s="1"/>
  <c r="I13" s="1"/>
  <c r="J13" s="1"/>
  <c r="K13" s="1"/>
  <c r="L13" s="1"/>
  <c r="M13" s="1"/>
  <c r="N13" s="1"/>
  <c r="O13" s="1"/>
  <c r="P13" s="1"/>
  <c r="Q13" s="1"/>
  <c r="R13" s="1"/>
  <c r="S13" s="1"/>
  <c r="T13" s="1"/>
  <c r="U13" s="1"/>
  <c r="V13" s="1"/>
  <c r="W13" s="1"/>
  <c r="X13" s="1"/>
  <c r="Y13" s="1"/>
  <c r="Z13" s="1"/>
  <c r="C12"/>
  <c r="D12" s="1"/>
  <c r="E12" s="1"/>
  <c r="F12" s="1"/>
  <c r="G12" s="1"/>
  <c r="H12" s="1"/>
  <c r="I12" s="1"/>
  <c r="J12" s="1"/>
  <c r="K12" s="1"/>
  <c r="L12" s="1"/>
  <c r="M12" s="1"/>
  <c r="N12" s="1"/>
  <c r="O12" s="1"/>
  <c r="P12" s="1"/>
  <c r="Q12" s="1"/>
  <c r="R12" s="1"/>
  <c r="S12" s="1"/>
  <c r="T12" s="1"/>
  <c r="U12" s="1"/>
  <c r="V12" s="1"/>
  <c r="W12" s="1"/>
  <c r="X12" s="1"/>
  <c r="Y12" s="1"/>
  <c r="Z12" s="1"/>
  <c r="B44"/>
  <c r="C44" s="1"/>
  <c r="D44" s="1"/>
  <c r="E44" s="1"/>
  <c r="F44" s="1"/>
  <c r="G44" s="1"/>
  <c r="H44" s="1"/>
  <c r="I44" s="1"/>
  <c r="J44" s="1"/>
  <c r="K44" s="1"/>
  <c r="L44" s="1"/>
  <c r="M44" s="1"/>
  <c r="N44" s="1"/>
  <c r="O44" s="1"/>
  <c r="P44" s="1"/>
  <c r="Q44" s="1"/>
  <c r="R44" s="1"/>
  <c r="S44" s="1"/>
  <c r="T44" s="1"/>
  <c r="U44" s="1"/>
  <c r="V44" s="1"/>
  <c r="W44" s="1"/>
  <c r="X44" s="1"/>
  <c r="Y44" s="1"/>
  <c r="Z44" s="1"/>
  <c r="AC29" i="1"/>
  <c r="G79" i="4" s="1"/>
  <c r="BK4" i="2"/>
  <c r="BL4" s="1"/>
  <c r="Y11" l="1"/>
  <c r="G32" i="4" s="1"/>
  <c r="G141" i="10"/>
  <c r="G107"/>
  <c r="G95"/>
  <c r="Y13"/>
  <c r="Y15"/>
  <c r="Y12"/>
  <c r="AG131"/>
  <c r="Y14"/>
  <c r="AE104"/>
  <c r="AG103"/>
  <c r="AI120"/>
  <c r="AI131"/>
  <c r="AJ103"/>
  <c r="AH104"/>
  <c r="AA131"/>
  <c r="AE103"/>
  <c r="AI57"/>
  <c r="AC57"/>
  <c r="AB131"/>
  <c r="AA103"/>
  <c r="AD104"/>
  <c r="AK104"/>
  <c r="AE120"/>
  <c r="AC131"/>
  <c r="Z131"/>
  <c r="AK103"/>
  <c r="AC103"/>
  <c r="AF104"/>
  <c r="Z104"/>
  <c r="Z132"/>
  <c r="G143"/>
  <c r="AK130"/>
  <c r="R48" i="1"/>
  <c r="AD103" i="10"/>
  <c r="Z103"/>
  <c r="AF103"/>
  <c r="AC120"/>
  <c r="AC104"/>
  <c r="AB104"/>
  <c r="AK126"/>
  <c r="AI126"/>
  <c r="G85"/>
  <c r="AH126"/>
  <c r="AI103"/>
  <c r="AH103"/>
  <c r="AG104"/>
  <c r="AJ104"/>
  <c r="AI104"/>
  <c r="AJ120"/>
  <c r="AG132"/>
  <c r="AD132"/>
  <c r="AD131"/>
  <c r="AE131"/>
  <c r="AK131"/>
  <c r="AE130"/>
  <c r="AK57"/>
  <c r="AE57"/>
  <c r="AJ130"/>
  <c r="AH131"/>
  <c r="G177"/>
  <c r="AB57"/>
  <c r="AJ131"/>
  <c r="AF57"/>
  <c r="AH57"/>
  <c r="AJ57"/>
  <c r="AG57"/>
  <c r="AG126"/>
  <c r="AA57"/>
  <c r="AB132"/>
  <c r="AE126"/>
  <c r="G151"/>
  <c r="Z57"/>
  <c r="AA132"/>
  <c r="G89"/>
  <c r="G106"/>
  <c r="AC126"/>
  <c r="AF132"/>
  <c r="G186"/>
  <c r="G149"/>
  <c r="AE167"/>
  <c r="AI167"/>
  <c r="Z167"/>
  <c r="AG167"/>
  <c r="AC167"/>
  <c r="AD167"/>
  <c r="AF167"/>
  <c r="AJ167"/>
  <c r="AA167"/>
  <c r="AK167"/>
  <c r="AH167"/>
  <c r="AB167"/>
  <c r="AD150"/>
  <c r="AC150"/>
  <c r="AF150"/>
  <c r="AJ150"/>
  <c r="AI150"/>
  <c r="AA150"/>
  <c r="AE150"/>
  <c r="AK150"/>
  <c r="AH150"/>
  <c r="AG150"/>
  <c r="AB150"/>
  <c r="Z150"/>
  <c r="AB181"/>
  <c r="AF181"/>
  <c r="AE181"/>
  <c r="AH181"/>
  <c r="AC181"/>
  <c r="AK181"/>
  <c r="AA181"/>
  <c r="AD181"/>
  <c r="AG181"/>
  <c r="Z181"/>
  <c r="AJ181"/>
  <c r="AI181"/>
  <c r="AH120"/>
  <c r="AA120"/>
  <c r="AI130"/>
  <c r="AC176"/>
  <c r="AJ176"/>
  <c r="AA176"/>
  <c r="AG176"/>
  <c r="AH176"/>
  <c r="AB176"/>
  <c r="AK176"/>
  <c r="AF176"/>
  <c r="AE176"/>
  <c r="Z176"/>
  <c r="AD176"/>
  <c r="AI176"/>
  <c r="AB146"/>
  <c r="AE146"/>
  <c r="AA146"/>
  <c r="AF146"/>
  <c r="AD146"/>
  <c r="AJ146"/>
  <c r="Z146"/>
  <c r="AG146"/>
  <c r="AI146"/>
  <c r="AK146"/>
  <c r="AH146"/>
  <c r="AC146"/>
  <c r="AF140"/>
  <c r="AC140"/>
  <c r="AE140"/>
  <c r="AD140"/>
  <c r="AA140"/>
  <c r="AJ140"/>
  <c r="AK140"/>
  <c r="AH140"/>
  <c r="AI140"/>
  <c r="AG140"/>
  <c r="Z140"/>
  <c r="AB140"/>
  <c r="AB126"/>
  <c r="Z126"/>
  <c r="AD126"/>
  <c r="AK132"/>
  <c r="AC132"/>
  <c r="AH132"/>
  <c r="AA130"/>
  <c r="AK120"/>
  <c r="AD120"/>
  <c r="AC130"/>
  <c r="AB130"/>
  <c r="AD130"/>
  <c r="AF184"/>
  <c r="AH184"/>
  <c r="AC184"/>
  <c r="AE184"/>
  <c r="AD184"/>
  <c r="AB184"/>
  <c r="AK184"/>
  <c r="AJ184"/>
  <c r="AI184"/>
  <c r="AA184"/>
  <c r="AG184"/>
  <c r="Z184"/>
  <c r="AG130"/>
  <c r="AC147"/>
  <c r="AJ147"/>
  <c r="AG147"/>
  <c r="AB147"/>
  <c r="AK147"/>
  <c r="AE147"/>
  <c r="AH147"/>
  <c r="AA147"/>
  <c r="AD147"/>
  <c r="AF147"/>
  <c r="AI147"/>
  <c r="Z147"/>
  <c r="AE154"/>
  <c r="AI154"/>
  <c r="AB154"/>
  <c r="AD154"/>
  <c r="AA154"/>
  <c r="AF154"/>
  <c r="AK154"/>
  <c r="Z154"/>
  <c r="AH154"/>
  <c r="AG154"/>
  <c r="AJ154"/>
  <c r="AC154"/>
  <c r="Z148"/>
  <c r="AF148"/>
  <c r="AH148"/>
  <c r="AB148"/>
  <c r="AK148"/>
  <c r="AD148"/>
  <c r="AC148"/>
  <c r="AJ148"/>
  <c r="AG148"/>
  <c r="AE148"/>
  <c r="AA148"/>
  <c r="AI148"/>
  <c r="AB163"/>
  <c r="AK163"/>
  <c r="AI163"/>
  <c r="AC163"/>
  <c r="AJ163"/>
  <c r="AF163"/>
  <c r="AG163"/>
  <c r="Z163"/>
  <c r="AA163"/>
  <c r="AD163"/>
  <c r="AH163"/>
  <c r="AE163"/>
  <c r="AJ152"/>
  <c r="AC152"/>
  <c r="AH152"/>
  <c r="AF152"/>
  <c r="AA152"/>
  <c r="AD152"/>
  <c r="AK152"/>
  <c r="AE152"/>
  <c r="AG152"/>
  <c r="AI152"/>
  <c r="Z152"/>
  <c r="AB152"/>
  <c r="AA182"/>
  <c r="AB182"/>
  <c r="Z182"/>
  <c r="AH182"/>
  <c r="AK182"/>
  <c r="AJ182"/>
  <c r="AI182"/>
  <c r="AG182"/>
  <c r="AE182"/>
  <c r="AC182"/>
  <c r="AF182"/>
  <c r="AD182"/>
  <c r="AH168"/>
  <c r="AC168"/>
  <c r="AA168"/>
  <c r="AG168"/>
  <c r="AJ168"/>
  <c r="AB168"/>
  <c r="AK168"/>
  <c r="AF168"/>
  <c r="AI168"/>
  <c r="AD168"/>
  <c r="Z168"/>
  <c r="AE168"/>
  <c r="AA162"/>
  <c r="AE162"/>
  <c r="AB162"/>
  <c r="AF162"/>
  <c r="AI162"/>
  <c r="Z162"/>
  <c r="AH162"/>
  <c r="AG162"/>
  <c r="AD162"/>
  <c r="AC162"/>
  <c r="AJ162"/>
  <c r="AK162"/>
  <c r="AD166"/>
  <c r="AH166"/>
  <c r="AG166"/>
  <c r="Z166"/>
  <c r="AC166"/>
  <c r="AF166"/>
  <c r="AA166"/>
  <c r="AE166"/>
  <c r="AK166"/>
  <c r="AI166"/>
  <c r="AB166"/>
  <c r="AJ166"/>
  <c r="AC175"/>
  <c r="Z175"/>
  <c r="AG175"/>
  <c r="AE175"/>
  <c r="AB175"/>
  <c r="AJ175"/>
  <c r="AH175"/>
  <c r="AK175"/>
  <c r="AF175"/>
  <c r="AI175"/>
  <c r="AD175"/>
  <c r="AA175"/>
  <c r="AG120"/>
  <c r="Z130"/>
  <c r="AA170"/>
  <c r="Z170"/>
  <c r="AE170"/>
  <c r="AD170"/>
  <c r="AI170"/>
  <c r="AJ170"/>
  <c r="AH170"/>
  <c r="AF170"/>
  <c r="AC170"/>
  <c r="AB170"/>
  <c r="AK170"/>
  <c r="AG170"/>
  <c r="AF185"/>
  <c r="AA185"/>
  <c r="AD185"/>
  <c r="AK185"/>
  <c r="Z185"/>
  <c r="AJ185"/>
  <c r="AG185"/>
  <c r="AI185"/>
  <c r="AC185"/>
  <c r="AE185"/>
  <c r="AH185"/>
  <c r="AB185"/>
  <c r="AC171"/>
  <c r="AG171"/>
  <c r="AE171"/>
  <c r="AF171"/>
  <c r="AI171"/>
  <c r="AH171"/>
  <c r="AB171"/>
  <c r="Z171"/>
  <c r="AJ171"/>
  <c r="AD171"/>
  <c r="AA171"/>
  <c r="AK171"/>
  <c r="AG164"/>
  <c r="AJ164"/>
  <c r="AH164"/>
  <c r="AF164"/>
  <c r="AD164"/>
  <c r="AK164"/>
  <c r="AI164"/>
  <c r="AC164"/>
  <c r="AB164"/>
  <c r="AE164"/>
  <c r="Z164"/>
  <c r="AA164"/>
  <c r="AD174"/>
  <c r="AB174"/>
  <c r="AK174"/>
  <c r="AE174"/>
  <c r="AH174"/>
  <c r="AI174"/>
  <c r="AG174"/>
  <c r="Z174"/>
  <c r="AF174"/>
  <c r="AJ174"/>
  <c r="AA174"/>
  <c r="AC174"/>
  <c r="AE159"/>
  <c r="AI159"/>
  <c r="AJ159"/>
  <c r="Z159"/>
  <c r="AG159"/>
  <c r="AB159"/>
  <c r="AH159"/>
  <c r="AK159"/>
  <c r="AD159"/>
  <c r="AA159"/>
  <c r="AC159"/>
  <c r="AF159"/>
  <c r="AB155"/>
  <c r="AA155"/>
  <c r="AG155"/>
  <c r="AC155"/>
  <c r="AK155"/>
  <c r="AJ155"/>
  <c r="AD155"/>
  <c r="Z155"/>
  <c r="AE155"/>
  <c r="AI155"/>
  <c r="AH155"/>
  <c r="AF155"/>
  <c r="R64" i="1"/>
  <c r="F62" i="10"/>
  <c r="AB62" s="1"/>
  <c r="AE132"/>
  <c r="AJ132"/>
  <c r="R44" i="1"/>
  <c r="F42" i="10"/>
  <c r="AA42" s="1"/>
  <c r="R40" i="1"/>
  <c r="F38" i="10"/>
  <c r="Z38" s="1"/>
  <c r="AB120"/>
  <c r="AF120"/>
  <c r="AF130"/>
  <c r="AA126"/>
  <c r="AB180"/>
  <c r="AD180"/>
  <c r="AH180"/>
  <c r="AF180"/>
  <c r="AC180"/>
  <c r="AE180"/>
  <c r="AA180"/>
  <c r="AI180"/>
  <c r="AJ180"/>
  <c r="Z180"/>
  <c r="AK180"/>
  <c r="AG180"/>
  <c r="AD158"/>
  <c r="AB158"/>
  <c r="AC158"/>
  <c r="AF158"/>
  <c r="AI158"/>
  <c r="AA158"/>
  <c r="AJ158"/>
  <c r="AK158"/>
  <c r="AE158"/>
  <c r="AH158"/>
  <c r="AG158"/>
  <c r="Z158"/>
  <c r="Z144"/>
  <c r="AJ144"/>
  <c r="AI144"/>
  <c r="AH144"/>
  <c r="AF144"/>
  <c r="AE144"/>
  <c r="AG144"/>
  <c r="AK144"/>
  <c r="AC144"/>
  <c r="AA144"/>
  <c r="AD144"/>
  <c r="AB144"/>
  <c r="AA178"/>
  <c r="AD178"/>
  <c r="Z178"/>
  <c r="AF178"/>
  <c r="AE178"/>
  <c r="AG178"/>
  <c r="AB178"/>
  <c r="AH178"/>
  <c r="AC178"/>
  <c r="AK178"/>
  <c r="AI178"/>
  <c r="AJ178"/>
  <c r="AH160"/>
  <c r="AJ160"/>
  <c r="AC160"/>
  <c r="AA160"/>
  <c r="AG160"/>
  <c r="AB160"/>
  <c r="AK160"/>
  <c r="AD160"/>
  <c r="AF160"/>
  <c r="AE160"/>
  <c r="Z160"/>
  <c r="AI160"/>
  <c r="BG78" i="2"/>
  <c r="BD111"/>
  <c r="BM111" s="1"/>
  <c r="G29" i="4"/>
  <c r="W13" i="2"/>
  <c r="U13"/>
  <c r="T6"/>
  <c r="V12"/>
  <c r="V6"/>
  <c r="W6"/>
  <c r="U6"/>
  <c r="AE49" i="10"/>
  <c r="AB49"/>
  <c r="AH49"/>
  <c r="AA45"/>
  <c r="AK75"/>
  <c r="G84"/>
  <c r="G105"/>
  <c r="G112"/>
  <c r="G90"/>
  <c r="G121"/>
  <c r="G116"/>
  <c r="AB42" i="1"/>
  <c r="AC42" s="1"/>
  <c r="AB56"/>
  <c r="AC56" s="1"/>
  <c r="AB45"/>
  <c r="AC45" s="1"/>
  <c r="AB46"/>
  <c r="AC46" s="1"/>
  <c r="AB39"/>
  <c r="AC39" s="1"/>
  <c r="AB44"/>
  <c r="AC44" s="1"/>
  <c r="AB65"/>
  <c r="AC65" s="1"/>
  <c r="AB50"/>
  <c r="AC50" s="1"/>
  <c r="AB66"/>
  <c r="AC66" s="1"/>
  <c r="AB51"/>
  <c r="AC51" s="1"/>
  <c r="AB63"/>
  <c r="AC63" s="1"/>
  <c r="AB40"/>
  <c r="AC40" s="1"/>
  <c r="AB48"/>
  <c r="AC48" s="1"/>
  <c r="AB53"/>
  <c r="AC53" s="1"/>
  <c r="AB58"/>
  <c r="AC58" s="1"/>
  <c r="AB47"/>
  <c r="AC47" s="1"/>
  <c r="AB60"/>
  <c r="AC60" s="1"/>
  <c r="AB68"/>
  <c r="AC68" s="1"/>
  <c r="AB62"/>
  <c r="AC62" s="1"/>
  <c r="AB59"/>
  <c r="AC59" s="1"/>
  <c r="AB61"/>
  <c r="AC61" s="1"/>
  <c r="AB49"/>
  <c r="AC49" s="1"/>
  <c r="AB54"/>
  <c r="AC54" s="1"/>
  <c r="AB70"/>
  <c r="AC70" s="1"/>
  <c r="AB55"/>
  <c r="AC55" s="1"/>
  <c r="AB43"/>
  <c r="AC43" s="1"/>
  <c r="AB67"/>
  <c r="AC67" s="1"/>
  <c r="AB52"/>
  <c r="AC52" s="1"/>
  <c r="AB41"/>
  <c r="AC41" s="1"/>
  <c r="AB57"/>
  <c r="AC57" s="1"/>
  <c r="AB64"/>
  <c r="AC64" s="1"/>
  <c r="AC75" i="10"/>
  <c r="AH73"/>
  <c r="AJ61"/>
  <c r="AK41"/>
  <c r="G108"/>
  <c r="AJ41"/>
  <c r="G96"/>
  <c r="AI45"/>
  <c r="AC41"/>
  <c r="Z41"/>
  <c r="AD61"/>
  <c r="AE75"/>
  <c r="R56" i="1"/>
  <c r="AH41" i="10"/>
  <c r="AA41"/>
  <c r="AG41"/>
  <c r="G114"/>
  <c r="G122"/>
  <c r="G97"/>
  <c r="AD41"/>
  <c r="AI41"/>
  <c r="G109"/>
  <c r="AB41"/>
  <c r="AF73"/>
  <c r="AJ45"/>
  <c r="AE41"/>
  <c r="AF49"/>
  <c r="AJ49"/>
  <c r="AC45"/>
  <c r="G81"/>
  <c r="G82"/>
  <c r="AC49"/>
  <c r="AB45"/>
  <c r="AD73"/>
  <c r="AI75"/>
  <c r="AE45"/>
  <c r="AG49"/>
  <c r="AK49"/>
  <c r="G113"/>
  <c r="G100"/>
  <c r="G76"/>
  <c r="Z49"/>
  <c r="G88"/>
  <c r="AD45"/>
  <c r="AK45"/>
  <c r="G135"/>
  <c r="AD49"/>
  <c r="AH45"/>
  <c r="G92"/>
  <c r="G117"/>
  <c r="G98"/>
  <c r="G110"/>
  <c r="G80"/>
  <c r="F37"/>
  <c r="R39" i="1"/>
  <c r="AA127" i="10"/>
  <c r="AE127"/>
  <c r="AI127"/>
  <c r="AB127"/>
  <c r="AF127"/>
  <c r="AJ127"/>
  <c r="AG127"/>
  <c r="AC127"/>
  <c r="Z127"/>
  <c r="AH127"/>
  <c r="AK127"/>
  <c r="AD127"/>
  <c r="AA65"/>
  <c r="Z65"/>
  <c r="R69" i="1"/>
  <c r="AB61" i="10"/>
  <c r="G115"/>
  <c r="G111"/>
  <c r="R45" i="1"/>
  <c r="R53"/>
  <c r="AF65" i="10"/>
  <c r="AE65"/>
  <c r="AG65"/>
  <c r="AI65"/>
  <c r="G87"/>
  <c r="G83"/>
  <c r="G133"/>
  <c r="G123"/>
  <c r="G99"/>
  <c r="AF45"/>
  <c r="Z45"/>
  <c r="G137"/>
  <c r="AD136"/>
  <c r="AB136"/>
  <c r="AH136"/>
  <c r="AF136"/>
  <c r="AJ136"/>
  <c r="Z136"/>
  <c r="AG136"/>
  <c r="AI136"/>
  <c r="AK136"/>
  <c r="AE136"/>
  <c r="AA136"/>
  <c r="AC136"/>
  <c r="R49" i="1"/>
  <c r="G77" i="10"/>
  <c r="AF61"/>
  <c r="Z61"/>
  <c r="R61" i="1"/>
  <c r="AB65" i="10"/>
  <c r="AJ65"/>
  <c r="AE61"/>
  <c r="AG61"/>
  <c r="AI61"/>
  <c r="AK61"/>
  <c r="AC61"/>
  <c r="G119"/>
  <c r="G78"/>
  <c r="G79"/>
  <c r="AA61"/>
  <c r="AC65"/>
  <c r="AH65"/>
  <c r="AK65"/>
  <c r="G91"/>
  <c r="G94"/>
  <c r="G86"/>
  <c r="R41" i="1"/>
  <c r="R57"/>
  <c r="R65"/>
  <c r="AA75" i="10"/>
  <c r="Z48"/>
  <c r="AA48"/>
  <c r="AB48"/>
  <c r="AD48"/>
  <c r="AI48"/>
  <c r="AJ48"/>
  <c r="AK48"/>
  <c r="AG48"/>
  <c r="AH48"/>
  <c r="AE48"/>
  <c r="AC48"/>
  <c r="AF48"/>
  <c r="Z52"/>
  <c r="AC52"/>
  <c r="AG52"/>
  <c r="AH52"/>
  <c r="AJ52"/>
  <c r="AB52"/>
  <c r="AD52"/>
  <c r="AE52"/>
  <c r="AF52"/>
  <c r="AI52"/>
  <c r="AA52"/>
  <c r="AK52"/>
  <c r="G69"/>
  <c r="Z74"/>
  <c r="AB74"/>
  <c r="AA74"/>
  <c r="AH74"/>
  <c r="AJ74"/>
  <c r="AD74"/>
  <c r="AF74"/>
  <c r="AE74"/>
  <c r="AC74"/>
  <c r="AI74"/>
  <c r="AG74"/>
  <c r="AK74"/>
  <c r="Z64"/>
  <c r="AC64"/>
  <c r="AI64"/>
  <c r="AJ64"/>
  <c r="AB64"/>
  <c r="AG64"/>
  <c r="AH64"/>
  <c r="AF64"/>
  <c r="AK64"/>
  <c r="AD64"/>
  <c r="AA64"/>
  <c r="AE64"/>
  <c r="Z60"/>
  <c r="AA60"/>
  <c r="AD60"/>
  <c r="AB60"/>
  <c r="AE60"/>
  <c r="AF60"/>
  <c r="AG60"/>
  <c r="AH60"/>
  <c r="AI60"/>
  <c r="AJ60"/>
  <c r="AK60"/>
  <c r="AC60"/>
  <c r="Z72"/>
  <c r="AC72"/>
  <c r="AD72"/>
  <c r="AE72"/>
  <c r="AF72"/>
  <c r="AG72"/>
  <c r="AH72"/>
  <c r="AI72"/>
  <c r="AJ72"/>
  <c r="AK72"/>
  <c r="AA72"/>
  <c r="AB72"/>
  <c r="Z50"/>
  <c r="AE50"/>
  <c r="AG50"/>
  <c r="AI50"/>
  <c r="AK50"/>
  <c r="AA50"/>
  <c r="AB50"/>
  <c r="AD50"/>
  <c r="AC50"/>
  <c r="AF50"/>
  <c r="AH50"/>
  <c r="AJ50"/>
  <c r="Z66"/>
  <c r="AE66"/>
  <c r="AG66"/>
  <c r="AI66"/>
  <c r="AK66"/>
  <c r="AC66"/>
  <c r="AA66"/>
  <c r="AB66"/>
  <c r="AD66"/>
  <c r="AF66"/>
  <c r="AH66"/>
  <c r="AJ66"/>
  <c r="Z46"/>
  <c r="AF46"/>
  <c r="AH46"/>
  <c r="AJ46"/>
  <c r="AE46"/>
  <c r="AI46"/>
  <c r="AA46"/>
  <c r="AD46"/>
  <c r="AC46"/>
  <c r="AG46"/>
  <c r="AK46"/>
  <c r="AB46"/>
  <c r="Z44"/>
  <c r="AC44"/>
  <c r="AE44"/>
  <c r="AF44"/>
  <c r="AG44"/>
  <c r="AH44"/>
  <c r="AI44"/>
  <c r="AJ44"/>
  <c r="AK44"/>
  <c r="AB44"/>
  <c r="AA44"/>
  <c r="AD44"/>
  <c r="Z40"/>
  <c r="AC40"/>
  <c r="AD40"/>
  <c r="AE40"/>
  <c r="AF40"/>
  <c r="AG40"/>
  <c r="AH40"/>
  <c r="AI40"/>
  <c r="AJ40"/>
  <c r="AK40"/>
  <c r="AA40"/>
  <c r="AB40"/>
  <c r="Z68"/>
  <c r="AA68"/>
  <c r="AD68"/>
  <c r="AF68"/>
  <c r="AI68"/>
  <c r="AB68"/>
  <c r="AE68"/>
  <c r="AG68"/>
  <c r="AH68"/>
  <c r="AJ68"/>
  <c r="AC68"/>
  <c r="AK68"/>
  <c r="Z58"/>
  <c r="AC58"/>
  <c r="AF58"/>
  <c r="AA58"/>
  <c r="AD58"/>
  <c r="AH58"/>
  <c r="AJ58"/>
  <c r="AG58"/>
  <c r="AK58"/>
  <c r="AE58"/>
  <c r="AB58"/>
  <c r="AI58"/>
  <c r="Z56"/>
  <c r="AE56"/>
  <c r="AF56"/>
  <c r="AG56"/>
  <c r="AH56"/>
  <c r="AI56"/>
  <c r="AJ56"/>
  <c r="AK56"/>
  <c r="AA56"/>
  <c r="AB56"/>
  <c r="AC56"/>
  <c r="AD56"/>
  <c r="AB75"/>
  <c r="AF75"/>
  <c r="AD75"/>
  <c r="Z75"/>
  <c r="AH75"/>
  <c r="AJ75"/>
  <c r="Z54"/>
  <c r="AA54"/>
  <c r="AB54"/>
  <c r="AD54"/>
  <c r="AC54"/>
  <c r="AE54"/>
  <c r="AG54"/>
  <c r="AI54"/>
  <c r="AK54"/>
  <c r="AJ54"/>
  <c r="AH54"/>
  <c r="AF54"/>
  <c r="AB73"/>
  <c r="AA73"/>
  <c r="AC73"/>
  <c r="AE73"/>
  <c r="AG73"/>
  <c r="AI73"/>
  <c r="AK73"/>
  <c r="Z73"/>
  <c r="B96" i="12"/>
  <c r="C96" s="1"/>
  <c r="D96" s="1"/>
  <c r="B43"/>
  <c r="C43" s="1"/>
  <c r="D43" s="1"/>
  <c r="G102" i="10" l="1"/>
  <c r="G118"/>
  <c r="G125"/>
  <c r="G71"/>
  <c r="G156"/>
  <c r="G183"/>
  <c r="G161"/>
  <c r="G145"/>
  <c r="G124"/>
  <c r="G129"/>
  <c r="G101"/>
  <c r="G134"/>
  <c r="G165"/>
  <c r="G70"/>
  <c r="G153"/>
  <c r="G172"/>
  <c r="G169"/>
  <c r="G128"/>
  <c r="G173"/>
  <c r="G138"/>
  <c r="G179"/>
  <c r="G142"/>
  <c r="G157"/>
  <c r="G104"/>
  <c r="G103"/>
  <c r="G126"/>
  <c r="G131"/>
  <c r="G132"/>
  <c r="G130"/>
  <c r="G120"/>
  <c r="G168"/>
  <c r="G152"/>
  <c r="G184"/>
  <c r="G174"/>
  <c r="G175"/>
  <c r="G146"/>
  <c r="G181"/>
  <c r="G180"/>
  <c r="G170"/>
  <c r="G166"/>
  <c r="G163"/>
  <c r="G154"/>
  <c r="G147"/>
  <c r="G150"/>
  <c r="G144"/>
  <c r="G185"/>
  <c r="G182"/>
  <c r="G167"/>
  <c r="G158"/>
  <c r="G155"/>
  <c r="G159"/>
  <c r="G171"/>
  <c r="G162"/>
  <c r="G140"/>
  <c r="G160"/>
  <c r="G178"/>
  <c r="G164"/>
  <c r="G148"/>
  <c r="G176"/>
  <c r="C42" i="12"/>
  <c r="Z62" i="10"/>
  <c r="AC62"/>
  <c r="AK62"/>
  <c r="AH62"/>
  <c r="BB78" i="2"/>
  <c r="BA84"/>
  <c r="BF30"/>
  <c r="BC27"/>
  <c r="BD97"/>
  <c r="BD53"/>
  <c r="AX53"/>
  <c r="AX76"/>
  <c r="AY75"/>
  <c r="AZ78"/>
  <c r="BE80"/>
  <c r="BF34"/>
  <c r="BG45"/>
  <c r="AW43"/>
  <c r="BH33"/>
  <c r="BE49"/>
  <c r="BB49"/>
  <c r="BF108"/>
  <c r="BE90"/>
  <c r="BA40"/>
  <c r="BG40"/>
  <c r="BE56"/>
  <c r="BB36"/>
  <c r="BF114"/>
  <c r="BA71"/>
  <c r="BG68"/>
  <c r="BB25"/>
  <c r="BC117"/>
  <c r="AW68"/>
  <c r="AY69"/>
  <c r="BC72"/>
  <c r="BE69"/>
  <c r="BB58"/>
  <c r="AX78"/>
  <c r="BE41"/>
  <c r="BC92"/>
  <c r="BC45"/>
  <c r="BE58"/>
  <c r="BE71"/>
  <c r="BD49"/>
  <c r="BB69"/>
  <c r="BB44"/>
  <c r="BB98"/>
  <c r="BH71"/>
  <c r="BG31"/>
  <c r="BH23"/>
  <c r="BD25"/>
  <c r="BD101"/>
  <c r="AY108"/>
  <c r="AW41"/>
  <c r="BD68"/>
  <c r="BF46"/>
  <c r="BH80"/>
  <c r="BG101"/>
  <c r="BC116"/>
  <c r="BG25"/>
  <c r="BF22"/>
  <c r="BD41"/>
  <c r="BG54"/>
  <c r="BH98"/>
  <c r="BE72"/>
  <c r="BG29"/>
  <c r="BD78"/>
  <c r="AY64"/>
  <c r="BA69"/>
  <c r="BC74"/>
  <c r="BE31"/>
  <c r="BA62"/>
  <c r="BB101"/>
  <c r="BF71"/>
  <c r="BF73"/>
  <c r="BH55"/>
  <c r="BA52"/>
  <c r="BD40"/>
  <c r="BE113"/>
  <c r="BA55"/>
  <c r="AX56"/>
  <c r="BE116"/>
  <c r="BC89"/>
  <c r="BC102"/>
  <c r="BG46"/>
  <c r="BA102"/>
  <c r="BA43"/>
  <c r="BF82"/>
  <c r="BC56"/>
  <c r="BB84"/>
  <c r="BF85"/>
  <c r="BB71"/>
  <c r="AX70"/>
  <c r="BH68"/>
  <c r="BB81"/>
  <c r="BD27"/>
  <c r="BC62"/>
  <c r="BF68"/>
  <c r="AZ74"/>
  <c r="BB52"/>
  <c r="BB74"/>
  <c r="AY71"/>
  <c r="BB68"/>
  <c r="BF102"/>
  <c r="AZ40"/>
  <c r="AZ81"/>
  <c r="BE86"/>
  <c r="BH102"/>
  <c r="BC25"/>
  <c r="AY98"/>
  <c r="BF90"/>
  <c r="BG116"/>
  <c r="AW103"/>
  <c r="AY23"/>
  <c r="BG93"/>
  <c r="AY84"/>
  <c r="BF33"/>
  <c r="BE85"/>
  <c r="BD56"/>
  <c r="BA65"/>
  <c r="BD102"/>
  <c r="BE75"/>
  <c r="BH73"/>
  <c r="BD77"/>
  <c r="BA77"/>
  <c r="BC76"/>
  <c r="BA46"/>
  <c r="BG22"/>
  <c r="BC68"/>
  <c r="AY77"/>
  <c r="BC84"/>
  <c r="BE40"/>
  <c r="BG43"/>
  <c r="BC65"/>
  <c r="BA28"/>
  <c r="AW77"/>
  <c r="BF65"/>
  <c r="AY89"/>
  <c r="AY30"/>
  <c r="AX116"/>
  <c r="BE27"/>
  <c r="AX33"/>
  <c r="BA105"/>
  <c r="BH45"/>
  <c r="AY81"/>
  <c r="BE23"/>
  <c r="BD84"/>
  <c r="AZ46"/>
  <c r="AW82"/>
  <c r="AX90"/>
  <c r="BA22"/>
  <c r="BA82"/>
  <c r="BG103"/>
  <c r="BF117"/>
  <c r="BF53"/>
  <c r="BB77"/>
  <c r="BB28"/>
  <c r="BA56"/>
  <c r="BF41"/>
  <c r="BG34"/>
  <c r="BE68"/>
  <c r="AW71"/>
  <c r="BC78"/>
  <c r="AX64"/>
  <c r="BG32"/>
  <c r="BB88"/>
  <c r="BG36"/>
  <c r="BG106"/>
  <c r="BE29"/>
  <c r="BE65"/>
  <c r="BE106"/>
  <c r="BD75"/>
  <c r="BH69"/>
  <c r="BF36"/>
  <c r="BF40"/>
  <c r="AZ76"/>
  <c r="BB75"/>
  <c r="BC70"/>
  <c r="AW75"/>
  <c r="BH37"/>
  <c r="BB56"/>
  <c r="BB40"/>
  <c r="BC93"/>
  <c r="BF93"/>
  <c r="BB108"/>
  <c r="BH97"/>
  <c r="BE28"/>
  <c r="BH113"/>
  <c r="BF97"/>
  <c r="BF58"/>
  <c r="BF76"/>
  <c r="BC95"/>
  <c r="BF84"/>
  <c r="AX102"/>
  <c r="BH56"/>
  <c r="BH76"/>
  <c r="BF81"/>
  <c r="BH103"/>
  <c r="BA106"/>
  <c r="BH29"/>
  <c r="BH25"/>
  <c r="AY36"/>
  <c r="BE54"/>
  <c r="BE74"/>
  <c r="BH74"/>
  <c r="BA58"/>
  <c r="BE64"/>
  <c r="BD81"/>
  <c r="BD43"/>
  <c r="BF32"/>
  <c r="BH77"/>
  <c r="BF64"/>
  <c r="BH65"/>
  <c r="BF110"/>
  <c r="BK110" s="1"/>
  <c r="BH40"/>
  <c r="BC58"/>
  <c r="BF75"/>
  <c r="BE73"/>
  <c r="BH48"/>
  <c r="BF43"/>
  <c r="AY99"/>
  <c r="BE94"/>
  <c r="BB105"/>
  <c r="AW85"/>
  <c r="AX48"/>
  <c r="BH46"/>
  <c r="AZ84"/>
  <c r="BE103"/>
  <c r="AY41"/>
  <c r="BE78"/>
  <c r="BH105"/>
  <c r="BA49"/>
  <c r="BE46"/>
  <c r="BD48"/>
  <c r="AZ30"/>
  <c r="BD58"/>
  <c r="BA45"/>
  <c r="BB106"/>
  <c r="AW98"/>
  <c r="BB95"/>
  <c r="BA44"/>
  <c r="AZ71"/>
  <c r="BF27"/>
  <c r="AW94"/>
  <c r="BA116"/>
  <c r="AZ43"/>
  <c r="BD33"/>
  <c r="AW36"/>
  <c r="BG30"/>
  <c r="BB103"/>
  <c r="AY68"/>
  <c r="BG41"/>
  <c r="BC90"/>
  <c r="BB62"/>
  <c r="BC94"/>
  <c r="BD72"/>
  <c r="BC28"/>
  <c r="BG74"/>
  <c r="AY65"/>
  <c r="BA68"/>
  <c r="AZ64"/>
  <c r="BF77"/>
  <c r="BE32"/>
  <c r="BH41"/>
  <c r="BB94"/>
  <c r="BE30"/>
  <c r="BB89"/>
  <c r="AW64"/>
  <c r="BG33"/>
  <c r="BA73"/>
  <c r="BF37"/>
  <c r="AX62"/>
  <c r="BC77"/>
  <c r="AW65"/>
  <c r="BH64"/>
  <c r="BC52"/>
  <c r="BD69"/>
  <c r="BF23"/>
  <c r="AZ62"/>
  <c r="BF29"/>
  <c r="BB72"/>
  <c r="AZ68"/>
  <c r="BG70"/>
  <c r="BD34"/>
  <c r="BE53"/>
  <c r="BA76"/>
  <c r="BH85"/>
  <c r="BH58"/>
  <c r="BC71"/>
  <c r="BA89"/>
  <c r="BE43"/>
  <c r="BE117"/>
  <c r="AZ117"/>
  <c r="BE88"/>
  <c r="BE105"/>
  <c r="BG81"/>
  <c r="BH116"/>
  <c r="BF31"/>
  <c r="BC43"/>
  <c r="BH31"/>
  <c r="BG95"/>
  <c r="BG48"/>
  <c r="BB41"/>
  <c r="BB37"/>
  <c r="BG82"/>
  <c r="BC69"/>
  <c r="BG44"/>
  <c r="AY48"/>
  <c r="AY114"/>
  <c r="BC54"/>
  <c r="BH43"/>
  <c r="BC32"/>
  <c r="BF99"/>
  <c r="AY103"/>
  <c r="AW76"/>
  <c r="BD113"/>
  <c r="BE108"/>
  <c r="AX97"/>
  <c r="AZ90"/>
  <c r="BF113"/>
  <c r="AX29"/>
  <c r="BF48"/>
  <c r="BC23"/>
  <c r="AX106"/>
  <c r="BE101"/>
  <c r="BD90"/>
  <c r="AZ97"/>
  <c r="BB23"/>
  <c r="BC41"/>
  <c r="BE93"/>
  <c r="AZ69"/>
  <c r="BA70"/>
  <c r="BF80"/>
  <c r="BC49"/>
  <c r="BA75"/>
  <c r="BG72"/>
  <c r="AX74"/>
  <c r="AZ72"/>
  <c r="BH32"/>
  <c r="BH36"/>
  <c r="BA101"/>
  <c r="BB48"/>
  <c r="BA90"/>
  <c r="BG64"/>
  <c r="BD99"/>
  <c r="BB90"/>
  <c r="BH53"/>
  <c r="BF69"/>
  <c r="AY73"/>
  <c r="BH75"/>
  <c r="AW73"/>
  <c r="BG53"/>
  <c r="BE110"/>
  <c r="BJ110" s="1"/>
  <c r="BB82"/>
  <c r="BB64"/>
  <c r="BE36"/>
  <c r="BD64"/>
  <c r="BF106"/>
  <c r="BA54"/>
  <c r="BE22"/>
  <c r="AX49"/>
  <c r="BH44"/>
  <c r="AZ34"/>
  <c r="AZ103"/>
  <c r="AZ88"/>
  <c r="BH117"/>
  <c r="BF116"/>
  <c r="BB53"/>
  <c r="BD89"/>
  <c r="AY94"/>
  <c r="AW34"/>
  <c r="AX40"/>
  <c r="AW62"/>
  <c r="AY32"/>
  <c r="AZ98"/>
  <c r="AY85"/>
  <c r="AW80"/>
  <c r="AX88"/>
  <c r="AW49"/>
  <c r="BH22"/>
  <c r="G34" i="4"/>
  <c r="BD52" i="2"/>
  <c r="AY116"/>
  <c r="BE92"/>
  <c r="AW84"/>
  <c r="BG55"/>
  <c r="BF62"/>
  <c r="BG114"/>
  <c r="BH54"/>
  <c r="BB97"/>
  <c r="BC88"/>
  <c r="BG69"/>
  <c r="BB116"/>
  <c r="BB114"/>
  <c r="AZ52"/>
  <c r="BC113"/>
  <c r="BG56"/>
  <c r="BH88"/>
  <c r="AZ106"/>
  <c r="AY82"/>
  <c r="BE25"/>
  <c r="AZ27"/>
  <c r="BB33"/>
  <c r="BG23"/>
  <c r="AX27"/>
  <c r="BD105"/>
  <c r="AW101"/>
  <c r="BD82"/>
  <c r="BG49"/>
  <c r="AZ85"/>
  <c r="AZ37"/>
  <c r="BH108"/>
  <c r="BF86"/>
  <c r="BF78"/>
  <c r="BG73"/>
  <c r="BA108"/>
  <c r="BA98"/>
  <c r="AY34"/>
  <c r="AY56"/>
  <c r="BD114"/>
  <c r="AW29"/>
  <c r="AY49"/>
  <c r="BB30"/>
  <c r="AY76"/>
  <c r="AZ48"/>
  <c r="AY46"/>
  <c r="BA117"/>
  <c r="BF95"/>
  <c r="AW88"/>
  <c r="BH30"/>
  <c r="BA81"/>
  <c r="BF52"/>
  <c r="BC46"/>
  <c r="BH28"/>
  <c r="BA103"/>
  <c r="BH84"/>
  <c r="AZ99"/>
  <c r="BD30"/>
  <c r="AZ33"/>
  <c r="BM33" s="1"/>
  <c r="BA78"/>
  <c r="BD36"/>
  <c r="BF89"/>
  <c r="BB45"/>
  <c r="AY106"/>
  <c r="AZ82"/>
  <c r="BG108"/>
  <c r="AX108"/>
  <c r="BE84"/>
  <c r="BH81"/>
  <c r="BF55"/>
  <c r="AW32"/>
  <c r="BB32"/>
  <c r="BA72"/>
  <c r="BF49"/>
  <c r="BA94"/>
  <c r="BF45"/>
  <c r="BG97"/>
  <c r="BH94"/>
  <c r="BB31"/>
  <c r="BH82"/>
  <c r="BB80"/>
  <c r="AW46"/>
  <c r="BF105"/>
  <c r="BE81"/>
  <c r="AX61"/>
  <c r="BE102"/>
  <c r="BA23"/>
  <c r="AY74"/>
  <c r="BB29"/>
  <c r="BA97"/>
  <c r="AX52"/>
  <c r="AZ108"/>
  <c r="AW106"/>
  <c r="AY29"/>
  <c r="BF70"/>
  <c r="BD93"/>
  <c r="BC37"/>
  <c r="AY61"/>
  <c r="BH78"/>
  <c r="BA53"/>
  <c r="BD80"/>
  <c r="AW90"/>
  <c r="BF92"/>
  <c r="AW89"/>
  <c r="AW23"/>
  <c r="BD62"/>
  <c r="AX98"/>
  <c r="BC98"/>
  <c r="AY33"/>
  <c r="BD22"/>
  <c r="BG52"/>
  <c r="BC40"/>
  <c r="AW27"/>
  <c r="AX30"/>
  <c r="BA74"/>
  <c r="BE70"/>
  <c r="BB27"/>
  <c r="BG89"/>
  <c r="BA114"/>
  <c r="BE98"/>
  <c r="BA92"/>
  <c r="BD88"/>
  <c r="BD95"/>
  <c r="BA99"/>
  <c r="AY58"/>
  <c r="BB54"/>
  <c r="AX69"/>
  <c r="BD76"/>
  <c r="BM76" s="1"/>
  <c r="AY102"/>
  <c r="BA88"/>
  <c r="BA80"/>
  <c r="BH92"/>
  <c r="BC108"/>
  <c r="BA37"/>
  <c r="BH101"/>
  <c r="BH93"/>
  <c r="BE89"/>
  <c r="BG37"/>
  <c r="AZ29"/>
  <c r="BD28"/>
  <c r="AZ28"/>
  <c r="BH90"/>
  <c r="AW114"/>
  <c r="BA27"/>
  <c r="BH106"/>
  <c r="BE95"/>
  <c r="BA36"/>
  <c r="BD86"/>
  <c r="AZ77"/>
  <c r="BD23"/>
  <c r="BB43"/>
  <c r="BC48"/>
  <c r="BD32"/>
  <c r="AX89"/>
  <c r="AY40"/>
  <c r="AY52"/>
  <c r="BE114"/>
  <c r="BE82"/>
  <c r="AZ56"/>
  <c r="BM56" s="1"/>
  <c r="BB117"/>
  <c r="BD85"/>
  <c r="BG98"/>
  <c r="BA48"/>
  <c r="BC29"/>
  <c r="BF44"/>
  <c r="BH62"/>
  <c r="AZ80"/>
  <c r="BA41"/>
  <c r="BG102"/>
  <c r="BD46"/>
  <c r="BA31"/>
  <c r="BG113"/>
  <c r="BD98"/>
  <c r="AW116"/>
  <c r="BA113"/>
  <c r="BA33"/>
  <c r="AX114"/>
  <c r="BH99"/>
  <c r="AW53"/>
  <c r="BG80"/>
  <c r="AW28"/>
  <c r="AZ31"/>
  <c r="AX117"/>
  <c r="AX94"/>
  <c r="BE99"/>
  <c r="AW33"/>
  <c r="AX46"/>
  <c r="BC86"/>
  <c r="AX75"/>
  <c r="BK75" s="1"/>
  <c r="BF94"/>
  <c r="BA95"/>
  <c r="BC53"/>
  <c r="AZ41"/>
  <c r="BD61"/>
  <c r="BF72"/>
  <c r="AW74"/>
  <c r="AY28"/>
  <c r="BB102"/>
  <c r="AX43"/>
  <c r="BH110"/>
  <c r="BM110" s="1"/>
  <c r="BG105"/>
  <c r="BC36"/>
  <c r="BC31"/>
  <c r="BB34"/>
  <c r="BC81"/>
  <c r="AZ23"/>
  <c r="BM23" s="1"/>
  <c r="AY97"/>
  <c r="AW108"/>
  <c r="BD92"/>
  <c r="BG110"/>
  <c r="BL110" s="1"/>
  <c r="AZ94"/>
  <c r="BG28"/>
  <c r="AX41"/>
  <c r="AY80"/>
  <c r="AW30"/>
  <c r="BH27"/>
  <c r="BB76"/>
  <c r="BB22"/>
  <c r="BB93"/>
  <c r="BH34"/>
  <c r="AX81"/>
  <c r="AZ36"/>
  <c r="BE45"/>
  <c r="BD44"/>
  <c r="BC97"/>
  <c r="AZ101"/>
  <c r="AW31"/>
  <c r="BJ31" s="1"/>
  <c r="BA29"/>
  <c r="AX99"/>
  <c r="BD117"/>
  <c r="BG117"/>
  <c r="BB55"/>
  <c r="AZ102"/>
  <c r="BE37"/>
  <c r="BG94"/>
  <c r="AY53"/>
  <c r="BL53" s="1"/>
  <c r="BE34"/>
  <c r="BF56"/>
  <c r="AX36"/>
  <c r="BA86"/>
  <c r="BC22"/>
  <c r="BC106"/>
  <c r="BH52"/>
  <c r="BC44"/>
  <c r="AZ32"/>
  <c r="BB99"/>
  <c r="BB85"/>
  <c r="BC114"/>
  <c r="AY117"/>
  <c r="BG85"/>
  <c r="BD103"/>
  <c r="AW117"/>
  <c r="AX85"/>
  <c r="BG99"/>
  <c r="BC99"/>
  <c r="AZ116"/>
  <c r="AX84"/>
  <c r="AY101"/>
  <c r="BE33"/>
  <c r="BC33"/>
  <c r="BB46"/>
  <c r="BH86"/>
  <c r="BB113"/>
  <c r="BH95"/>
  <c r="BE55"/>
  <c r="BG88"/>
  <c r="AW56"/>
  <c r="BA25"/>
  <c r="BF25"/>
  <c r="AZ61"/>
  <c r="AZ65"/>
  <c r="BF103"/>
  <c r="BC105"/>
  <c r="BG84"/>
  <c r="AY43"/>
  <c r="AZ49"/>
  <c r="BE61"/>
  <c r="AZ73"/>
  <c r="BF74"/>
  <c r="AX71"/>
  <c r="BD74"/>
  <c r="BD108"/>
  <c r="BF88"/>
  <c r="BC30"/>
  <c r="BA93"/>
  <c r="BG58"/>
  <c r="AY37"/>
  <c r="BD55"/>
  <c r="BD37"/>
  <c r="AY62"/>
  <c r="BH114"/>
  <c r="AX103"/>
  <c r="BH89"/>
  <c r="AW37"/>
  <c r="BJ37" s="1"/>
  <c r="BG92"/>
  <c r="AX37"/>
  <c r="AW40"/>
  <c r="BF54"/>
  <c r="AX28"/>
  <c r="BF61"/>
  <c r="AY70"/>
  <c r="BC85"/>
  <c r="BD106"/>
  <c r="AX82"/>
  <c r="BE97"/>
  <c r="BC82"/>
  <c r="AW52"/>
  <c r="AY27"/>
  <c r="BD31"/>
  <c r="AW61"/>
  <c r="BB70"/>
  <c r="BG71"/>
  <c r="AX77"/>
  <c r="AX73"/>
  <c r="AY78"/>
  <c r="BL78" s="1"/>
  <c r="BE77"/>
  <c r="AX68"/>
  <c r="BC111"/>
  <c r="BL111" s="1"/>
  <c r="AK13"/>
  <c r="AK45" s="1"/>
  <c r="AW45" s="1"/>
  <c r="AW102"/>
  <c r="AY90"/>
  <c r="BC80"/>
  <c r="AW48"/>
  <c r="BA30"/>
  <c r="AZ53"/>
  <c r="BD29"/>
  <c r="BB86"/>
  <c r="BC61"/>
  <c r="BD73"/>
  <c r="BD94"/>
  <c r="BD116"/>
  <c r="BF98"/>
  <c r="AX58"/>
  <c r="BC101"/>
  <c r="BL101" s="1"/>
  <c r="AY88"/>
  <c r="BC34"/>
  <c r="BE48"/>
  <c r="AY31"/>
  <c r="BD45"/>
  <c r="BF28"/>
  <c r="BG61"/>
  <c r="AW70"/>
  <c r="BG75"/>
  <c r="BB73"/>
  <c r="AW78"/>
  <c r="AW72"/>
  <c r="BG77"/>
  <c r="BA111"/>
  <c r="BJ111" s="1"/>
  <c r="BB111"/>
  <c r="BK111" s="1"/>
  <c r="AX72"/>
  <c r="BA64"/>
  <c r="G33" i="4"/>
  <c r="BG76" i="2"/>
  <c r="BC64"/>
  <c r="BD71"/>
  <c r="BC73"/>
  <c r="BF101"/>
  <c r="BB92"/>
  <c r="AX80"/>
  <c r="BC103"/>
  <c r="AW97"/>
  <c r="BA85"/>
  <c r="BD54"/>
  <c r="BE52"/>
  <c r="BA34"/>
  <c r="BG27"/>
  <c r="BH49"/>
  <c r="AX32"/>
  <c r="AX23"/>
  <c r="BA61"/>
  <c r="BH61"/>
  <c r="BD70"/>
  <c r="BC75"/>
  <c r="AW58"/>
  <c r="BJ58" s="1"/>
  <c r="AZ114"/>
  <c r="AX101"/>
  <c r="AZ89"/>
  <c r="AX31"/>
  <c r="AW99"/>
  <c r="BG90"/>
  <c r="AW81"/>
  <c r="BC55"/>
  <c r="BE44"/>
  <c r="BA32"/>
  <c r="AZ58"/>
  <c r="AX34"/>
  <c r="BG86"/>
  <c r="BB61"/>
  <c r="BE62"/>
  <c r="BH70"/>
  <c r="BD65"/>
  <c r="AY72"/>
  <c r="BE76"/>
  <c r="AX65"/>
  <c r="BH72"/>
  <c r="AZ75"/>
  <c r="BB65"/>
  <c r="BG65"/>
  <c r="AZ70"/>
  <c r="BG62"/>
  <c r="AW69"/>
  <c r="AL13"/>
  <c r="AL105" s="1"/>
  <c r="AX105" s="1"/>
  <c r="AN13"/>
  <c r="AN86" s="1"/>
  <c r="AZ86" s="1"/>
  <c r="AM13"/>
  <c r="V13"/>
  <c r="AG62" i="10"/>
  <c r="AH42"/>
  <c r="AJ62"/>
  <c r="AI62"/>
  <c r="AD62"/>
  <c r="AF62"/>
  <c r="AG42"/>
  <c r="AE62"/>
  <c r="AA62"/>
  <c r="AB42"/>
  <c r="AC35" i="1"/>
  <c r="AG30" s="1"/>
  <c r="E79" i="4" s="1"/>
  <c r="G69" s="1"/>
  <c r="AG31" i="1" s="1"/>
  <c r="AA38" i="10"/>
  <c r="AC38"/>
  <c r="AG38"/>
  <c r="AI38"/>
  <c r="AF38"/>
  <c r="AJ38"/>
  <c r="AB38"/>
  <c r="AE38"/>
  <c r="AH38"/>
  <c r="AF42"/>
  <c r="AI42"/>
  <c r="AC42"/>
  <c r="AD42"/>
  <c r="AK42"/>
  <c r="Z42"/>
  <c r="AJ42"/>
  <c r="AE42"/>
  <c r="AD38"/>
  <c r="AK38"/>
  <c r="V30" i="1"/>
  <c r="AC33" s="1"/>
  <c r="G127" i="10"/>
  <c r="AA37"/>
  <c r="AE37"/>
  <c r="AJ37"/>
  <c r="AD37"/>
  <c r="Z37"/>
  <c r="AB37"/>
  <c r="AK37"/>
  <c r="AH37"/>
  <c r="AC37"/>
  <c r="AG37"/>
  <c r="AI37"/>
  <c r="AF37"/>
  <c r="AD39"/>
  <c r="AH39"/>
  <c r="AC39"/>
  <c r="AF39"/>
  <c r="AJ39"/>
  <c r="AB39"/>
  <c r="AG39"/>
  <c r="AK39"/>
  <c r="AE39"/>
  <c r="AI39"/>
  <c r="Z39"/>
  <c r="AA39"/>
  <c r="AB63"/>
  <c r="AH63"/>
  <c r="AF63"/>
  <c r="AI63"/>
  <c r="AA63"/>
  <c r="AK63"/>
  <c r="AD63"/>
  <c r="AG63"/>
  <c r="AC63"/>
  <c r="Z63"/>
  <c r="AE63"/>
  <c r="AJ63"/>
  <c r="AJ59"/>
  <c r="AH59"/>
  <c r="AA59"/>
  <c r="Z59"/>
  <c r="AG59"/>
  <c r="AD59"/>
  <c r="AF59"/>
  <c r="AK59"/>
  <c r="AE59"/>
  <c r="AB59"/>
  <c r="AI59"/>
  <c r="AC59"/>
  <c r="Z43"/>
  <c r="AJ43"/>
  <c r="AG43"/>
  <c r="AA43"/>
  <c r="AF43"/>
  <c r="AC43"/>
  <c r="AI43"/>
  <c r="AE43"/>
  <c r="AH43"/>
  <c r="AK43"/>
  <c r="AB43"/>
  <c r="AD43"/>
  <c r="AJ67"/>
  <c r="AH67"/>
  <c r="AF67"/>
  <c r="AD67"/>
  <c r="AG67"/>
  <c r="AA67"/>
  <c r="AB67"/>
  <c r="AI67"/>
  <c r="AE67"/>
  <c r="AK67"/>
  <c r="AC67"/>
  <c r="Z67"/>
  <c r="AD55"/>
  <c r="Z55"/>
  <c r="AJ55"/>
  <c r="AH55"/>
  <c r="AF55"/>
  <c r="AK55"/>
  <c r="AA55"/>
  <c r="AI55"/>
  <c r="AE55"/>
  <c r="AB55"/>
  <c r="AC55"/>
  <c r="AG55"/>
  <c r="AF47"/>
  <c r="AJ47"/>
  <c r="AD47"/>
  <c r="AI47"/>
  <c r="AE47"/>
  <c r="AA47"/>
  <c r="AK47"/>
  <c r="Z47"/>
  <c r="AB47"/>
  <c r="AG47"/>
  <c r="AC47"/>
  <c r="AH47"/>
  <c r="G136"/>
  <c r="AD51"/>
  <c r="Z51"/>
  <c r="AG51"/>
  <c r="AA51"/>
  <c r="AB51"/>
  <c r="AJ51"/>
  <c r="AH51"/>
  <c r="AF51"/>
  <c r="AK51"/>
  <c r="AC51"/>
  <c r="AE51"/>
  <c r="AI51"/>
  <c r="G75"/>
  <c r="G73"/>
  <c r="G68"/>
  <c r="G50"/>
  <c r="G74"/>
  <c r="G48"/>
  <c r="G54"/>
  <c r="G46"/>
  <c r="G72"/>
  <c r="G64"/>
  <c r="G56"/>
  <c r="G58"/>
  <c r="G44"/>
  <c r="G66"/>
  <c r="G52"/>
  <c r="C95" i="12"/>
  <c r="D42"/>
  <c r="E43"/>
  <c r="D95"/>
  <c r="E96"/>
  <c r="AI29" i="10" l="1" a="1"/>
  <c r="AI29" s="1"/>
  <c r="AI30" s="1"/>
  <c r="AC29" a="1"/>
  <c r="AC29" s="1"/>
  <c r="AC30" s="1"/>
  <c r="L9" s="1"/>
  <c r="Z29" a="1"/>
  <c r="Z29" s="1"/>
  <c r="Z30" s="1"/>
  <c r="I9" s="1"/>
  <c r="AE189" i="1"/>
  <c r="AE45"/>
  <c r="G41" i="10"/>
  <c r="G65"/>
  <c r="G40"/>
  <c r="G45"/>
  <c r="G61"/>
  <c r="G57"/>
  <c r="G49"/>
  <c r="G60"/>
  <c r="G53"/>
  <c r="AF29" a="1"/>
  <c r="AF29" s="1"/>
  <c r="AD29" a="1"/>
  <c r="AD29" s="1"/>
  <c r="AK29" a="1"/>
  <c r="AK29" s="1"/>
  <c r="AJ29" a="1"/>
  <c r="AJ29" s="1"/>
  <c r="AA29" a="1"/>
  <c r="AA29" s="1"/>
  <c r="AH29" a="1"/>
  <c r="AH29" s="1"/>
  <c r="AG29" a="1"/>
  <c r="AG29" s="1"/>
  <c r="AB29" a="1"/>
  <c r="AB29" s="1"/>
  <c r="AE29" a="1"/>
  <c r="AE29" s="1"/>
  <c r="BK78" i="2"/>
  <c r="G62" i="10"/>
  <c r="BM78" i="2"/>
  <c r="BL72"/>
  <c r="BJ43"/>
  <c r="BK71"/>
  <c r="BJ41"/>
  <c r="BJ69"/>
  <c r="BJ62"/>
  <c r="BM102"/>
  <c r="BL89"/>
  <c r="BM68"/>
  <c r="BJ71"/>
  <c r="BJ72"/>
  <c r="BK56"/>
  <c r="BK102"/>
  <c r="BM46"/>
  <c r="BJ82"/>
  <c r="BK97"/>
  <c r="BJ65"/>
  <c r="BJ77"/>
  <c r="BK70"/>
  <c r="BL43"/>
  <c r="BL116"/>
  <c r="BL68"/>
  <c r="BM40"/>
  <c r="BL84"/>
  <c r="BK90"/>
  <c r="BM48"/>
  <c r="BM84"/>
  <c r="BK53"/>
  <c r="BL36"/>
  <c r="BM30"/>
  <c r="BK68"/>
  <c r="BM74"/>
  <c r="BK84"/>
  <c r="BK81"/>
  <c r="BK76"/>
  <c r="BJ28"/>
  <c r="BJ106"/>
  <c r="BK33"/>
  <c r="BJ75"/>
  <c r="BJ40"/>
  <c r="BM77"/>
  <c r="BK58"/>
  <c r="BK27"/>
  <c r="BK29"/>
  <c r="BL41"/>
  <c r="BK48"/>
  <c r="BK32"/>
  <c r="BK40"/>
  <c r="BJ68"/>
  <c r="BM81"/>
  <c r="BM71"/>
  <c r="BK88"/>
  <c r="BJ56"/>
  <c r="BM52"/>
  <c r="BK36"/>
  <c r="BL94"/>
  <c r="BK108"/>
  <c r="BM97"/>
  <c r="BL30"/>
  <c r="BJ29"/>
  <c r="BL81"/>
  <c r="BK80"/>
  <c r="BL77"/>
  <c r="BJ45"/>
  <c r="BK74"/>
  <c r="BK43"/>
  <c r="BM29"/>
  <c r="BJ80"/>
  <c r="BJ23"/>
  <c r="BJ94"/>
  <c r="BJ103"/>
  <c r="BL56"/>
  <c r="BJ101"/>
  <c r="BJ49"/>
  <c r="BM98"/>
  <c r="BK116"/>
  <c r="BK64"/>
  <c r="BJ73"/>
  <c r="BM32"/>
  <c r="BM69"/>
  <c r="BM43"/>
  <c r="BM64"/>
  <c r="BL65"/>
  <c r="BL71"/>
  <c r="BL114"/>
  <c r="BJ108"/>
  <c r="BJ85"/>
  <c r="BM117"/>
  <c r="BM99"/>
  <c r="BJ116"/>
  <c r="BM88"/>
  <c r="BJ46"/>
  <c r="BJ64"/>
  <c r="BK62"/>
  <c r="BJ88"/>
  <c r="BK49"/>
  <c r="BL32"/>
  <c r="BK106"/>
  <c r="BL48"/>
  <c r="BM72"/>
  <c r="BM58"/>
  <c r="BM41"/>
  <c r="BM62"/>
  <c r="BM90"/>
  <c r="BL103"/>
  <c r="BK37"/>
  <c r="BK103"/>
  <c r="BL74"/>
  <c r="BJ84"/>
  <c r="BM82"/>
  <c r="BL23"/>
  <c r="BL69"/>
  <c r="BK89"/>
  <c r="BJ76"/>
  <c r="BK23"/>
  <c r="BK77"/>
  <c r="BL70"/>
  <c r="BK41"/>
  <c r="BM103"/>
  <c r="BJ36"/>
  <c r="BK52"/>
  <c r="BL64"/>
  <c r="BL82"/>
  <c r="BL85"/>
  <c r="BL106"/>
  <c r="BM36"/>
  <c r="BL108"/>
  <c r="BL46"/>
  <c r="BL49"/>
  <c r="BM85"/>
  <c r="BK114"/>
  <c r="BJ53"/>
  <c r="BK69"/>
  <c r="BL76"/>
  <c r="BJ78"/>
  <c r="BJ90"/>
  <c r="BM75"/>
  <c r="BL73"/>
  <c r="BK82"/>
  <c r="BM34"/>
  <c r="BM27"/>
  <c r="BJ98"/>
  <c r="BJ34"/>
  <c r="BM53"/>
  <c r="BM37"/>
  <c r="BK105"/>
  <c r="BK31"/>
  <c r="BK30"/>
  <c r="BJ81"/>
  <c r="BL62"/>
  <c r="BJ32"/>
  <c r="BL34"/>
  <c r="BK98"/>
  <c r="BJ102"/>
  <c r="BJ117"/>
  <c r="BJ74"/>
  <c r="BL29"/>
  <c r="BL52"/>
  <c r="BJ61"/>
  <c r="BJ70"/>
  <c r="BM108"/>
  <c r="BM31"/>
  <c r="BL98"/>
  <c r="BM28"/>
  <c r="BJ89"/>
  <c r="BL102"/>
  <c r="BL58"/>
  <c r="BM80"/>
  <c r="BL88"/>
  <c r="BM106"/>
  <c r="BL37"/>
  <c r="BL99"/>
  <c r="BK85"/>
  <c r="BL117"/>
  <c r="BM94"/>
  <c r="BL97"/>
  <c r="BK72"/>
  <c r="BK46"/>
  <c r="BL40"/>
  <c r="BJ114"/>
  <c r="BM101"/>
  <c r="BK73"/>
  <c r="BL33"/>
  <c r="BL28"/>
  <c r="BJ27"/>
  <c r="BM116"/>
  <c r="BJ33"/>
  <c r="BK117"/>
  <c r="AK22"/>
  <c r="AW22" s="1"/>
  <c r="BJ22" s="1"/>
  <c r="BK34"/>
  <c r="BK99"/>
  <c r="BL80"/>
  <c r="BK94"/>
  <c r="BM86"/>
  <c r="BJ99"/>
  <c r="BK101"/>
  <c r="AK92"/>
  <c r="AW92" s="1"/>
  <c r="BJ92" s="1"/>
  <c r="BL90"/>
  <c r="AY3"/>
  <c r="AK93"/>
  <c r="AW93" s="1"/>
  <c r="BJ93" s="1"/>
  <c r="AK105"/>
  <c r="AW105" s="1"/>
  <c r="BJ105" s="1"/>
  <c r="AK25"/>
  <c r="AW25" s="1"/>
  <c r="BJ25" s="1"/>
  <c r="BM65"/>
  <c r="BM114"/>
  <c r="BM61"/>
  <c r="BK28"/>
  <c r="BJ30"/>
  <c r="AK95"/>
  <c r="AW95" s="1"/>
  <c r="BJ95" s="1"/>
  <c r="BL31"/>
  <c r="AK86"/>
  <c r="AW86" s="1"/>
  <c r="BJ86" s="1"/>
  <c r="BM73"/>
  <c r="BK65"/>
  <c r="BL75"/>
  <c r="BJ48"/>
  <c r="BL61"/>
  <c r="BK61"/>
  <c r="BM89"/>
  <c r="BJ97"/>
  <c r="AY4"/>
  <c r="AK113"/>
  <c r="AW113" s="1"/>
  <c r="BJ113" s="1"/>
  <c r="AK54"/>
  <c r="AW54" s="1"/>
  <c r="BJ54" s="1"/>
  <c r="AK55"/>
  <c r="AW55" s="1"/>
  <c r="BJ55" s="1"/>
  <c r="BJ52"/>
  <c r="BL27"/>
  <c r="AK112"/>
  <c r="AW112" s="1"/>
  <c r="BJ112" s="1"/>
  <c r="AK44"/>
  <c r="AW44" s="1"/>
  <c r="BJ44" s="1"/>
  <c r="BM70"/>
  <c r="AX3"/>
  <c r="AZ4"/>
  <c r="B81" i="12" s="1"/>
  <c r="C81" s="1"/>
  <c r="AN105" i="2"/>
  <c r="AZ105" s="1"/>
  <c r="BM105" s="1"/>
  <c r="AZ3"/>
  <c r="AX4"/>
  <c r="BA3"/>
  <c r="BA4"/>
  <c r="B26" i="12" s="1"/>
  <c r="C26" s="1"/>
  <c r="BM49" i="2"/>
  <c r="AN54"/>
  <c r="AZ54" s="1"/>
  <c r="BM54" s="1"/>
  <c r="AN112"/>
  <c r="AZ112" s="1"/>
  <c r="BM112" s="1"/>
  <c r="AN45"/>
  <c r="AZ45" s="1"/>
  <c r="BM45" s="1"/>
  <c r="AL45"/>
  <c r="AX45" s="1"/>
  <c r="BK45" s="1"/>
  <c r="AL44"/>
  <c r="AX44" s="1"/>
  <c r="BK44" s="1"/>
  <c r="AL112"/>
  <c r="AX112" s="1"/>
  <c r="BK112" s="1"/>
  <c r="AL113"/>
  <c r="AX113" s="1"/>
  <c r="BK113" s="1"/>
  <c r="AL54"/>
  <c r="AX54" s="1"/>
  <c r="BK54" s="1"/>
  <c r="AL93"/>
  <c r="AX93" s="1"/>
  <c r="BK93" s="1"/>
  <c r="AL86"/>
  <c r="AX86" s="1"/>
  <c r="BK86" s="1"/>
  <c r="AL25"/>
  <c r="AX25" s="1"/>
  <c r="BK25" s="1"/>
  <c r="AL92"/>
  <c r="AX92" s="1"/>
  <c r="BK92" s="1"/>
  <c r="AL22"/>
  <c r="AX22" s="1"/>
  <c r="BK22" s="1"/>
  <c r="AL55"/>
  <c r="AX55" s="1"/>
  <c r="BK55" s="1"/>
  <c r="AL95"/>
  <c r="AX95" s="1"/>
  <c r="BK95" s="1"/>
  <c r="AN92"/>
  <c r="AZ92" s="1"/>
  <c r="BM92" s="1"/>
  <c r="AN93"/>
  <c r="AZ93" s="1"/>
  <c r="BM93" s="1"/>
  <c r="AN113"/>
  <c r="AZ113" s="1"/>
  <c r="BM113" s="1"/>
  <c r="AN55"/>
  <c r="AZ55" s="1"/>
  <c r="BM55" s="1"/>
  <c r="AN44"/>
  <c r="AZ44" s="1"/>
  <c r="BM44" s="1"/>
  <c r="AN95"/>
  <c r="AZ95" s="1"/>
  <c r="BM95" s="1"/>
  <c r="AN25"/>
  <c r="AZ25" s="1"/>
  <c r="BM25" s="1"/>
  <c r="AN22"/>
  <c r="AZ22" s="1"/>
  <c r="AM95"/>
  <c r="AY95" s="1"/>
  <c r="BL95" s="1"/>
  <c r="AM92"/>
  <c r="AY92" s="1"/>
  <c r="BL92" s="1"/>
  <c r="AM54"/>
  <c r="AY54" s="1"/>
  <c r="BL54" s="1"/>
  <c r="AM44"/>
  <c r="AY44" s="1"/>
  <c r="BL44" s="1"/>
  <c r="AM22"/>
  <c r="AY22" s="1"/>
  <c r="AM105"/>
  <c r="AY105" s="1"/>
  <c r="BL105" s="1"/>
  <c r="AM93"/>
  <c r="AY93" s="1"/>
  <c r="BL93" s="1"/>
  <c r="AM55"/>
  <c r="AY55" s="1"/>
  <c r="BL55" s="1"/>
  <c r="AM45"/>
  <c r="AY45" s="1"/>
  <c r="BL45" s="1"/>
  <c r="AM25"/>
  <c r="AY25" s="1"/>
  <c r="BL25" s="1"/>
  <c r="AM113"/>
  <c r="AY113" s="1"/>
  <c r="BL113" s="1"/>
  <c r="AM112"/>
  <c r="AY112" s="1"/>
  <c r="BL112" s="1"/>
  <c r="AM86"/>
  <c r="AY86" s="1"/>
  <c r="BL86" s="1"/>
  <c r="AE95" i="1"/>
  <c r="AE86"/>
  <c r="AE172"/>
  <c r="AE147"/>
  <c r="AE73"/>
  <c r="AE184"/>
  <c r="AE116"/>
  <c r="AE84"/>
  <c r="AE168"/>
  <c r="AE182"/>
  <c r="AE103"/>
  <c r="AE57"/>
  <c r="AE143"/>
  <c r="AE44"/>
  <c r="AE52"/>
  <c r="AE96"/>
  <c r="AE150"/>
  <c r="AE83"/>
  <c r="AE188"/>
  <c r="AE187"/>
  <c r="AE76"/>
  <c r="AE107"/>
  <c r="AE130"/>
  <c r="AE137"/>
  <c r="AE159"/>
  <c r="AE132"/>
  <c r="AE155"/>
  <c r="AE92"/>
  <c r="AE128"/>
  <c r="AE43"/>
  <c r="AE94"/>
  <c r="AE165"/>
  <c r="AC28"/>
  <c r="AE127"/>
  <c r="AE148"/>
  <c r="AE104"/>
  <c r="AE179"/>
  <c r="AE123"/>
  <c r="AE167"/>
  <c r="AE180"/>
  <c r="AE152"/>
  <c r="AE80"/>
  <c r="AE79"/>
  <c r="AE174"/>
  <c r="AE126"/>
  <c r="AE70"/>
  <c r="AE185"/>
  <c r="AE129"/>
  <c r="AE53"/>
  <c r="AE40"/>
  <c r="AE60"/>
  <c r="AE140"/>
  <c r="AE88"/>
  <c r="AE163"/>
  <c r="AE112"/>
  <c r="AE151"/>
  <c r="AE41"/>
  <c r="AE136"/>
  <c r="AE64"/>
  <c r="AE47"/>
  <c r="AE158"/>
  <c r="AE114"/>
  <c r="AE62"/>
  <c r="AE169"/>
  <c r="AE105"/>
  <c r="AE131"/>
  <c r="AE68"/>
  <c r="AE135"/>
  <c r="AE72"/>
  <c r="AE160"/>
  <c r="AE120"/>
  <c r="AE115"/>
  <c r="AE67"/>
  <c r="AE178"/>
  <c r="AE146"/>
  <c r="AE102"/>
  <c r="AE66"/>
  <c r="AE59"/>
  <c r="AE145"/>
  <c r="AE101"/>
  <c r="AE85"/>
  <c r="AE75"/>
  <c r="AE39"/>
  <c r="AE166"/>
  <c r="AE134"/>
  <c r="AE110"/>
  <c r="AE82"/>
  <c r="AE46"/>
  <c r="AE42"/>
  <c r="AE161"/>
  <c r="AE117"/>
  <c r="AE81"/>
  <c r="AE162"/>
  <c r="AE142"/>
  <c r="AE118"/>
  <c r="AE98"/>
  <c r="AE78"/>
  <c r="AE50"/>
  <c r="AE71"/>
  <c r="AE181"/>
  <c r="AE149"/>
  <c r="AE121"/>
  <c r="AE97"/>
  <c r="AE65"/>
  <c r="AE175"/>
  <c r="AE108"/>
  <c r="AE156"/>
  <c r="AE124"/>
  <c r="AE56"/>
  <c r="AE171"/>
  <c r="AE139"/>
  <c r="AE100"/>
  <c r="AE183"/>
  <c r="AE119"/>
  <c r="AE164"/>
  <c r="AE176"/>
  <c r="AE144"/>
  <c r="AE111"/>
  <c r="AE48"/>
  <c r="AE87"/>
  <c r="AE55"/>
  <c r="AE186"/>
  <c r="AE170"/>
  <c r="AE154"/>
  <c r="AE138"/>
  <c r="AE122"/>
  <c r="AE106"/>
  <c r="AE90"/>
  <c r="AE74"/>
  <c r="AE58"/>
  <c r="AE91"/>
  <c r="AE51"/>
  <c r="AE177"/>
  <c r="AE153"/>
  <c r="AE133"/>
  <c r="AE113"/>
  <c r="AE89"/>
  <c r="AE69"/>
  <c r="AE49"/>
  <c r="AE54"/>
  <c r="AE99"/>
  <c r="AE63"/>
  <c r="AE173"/>
  <c r="AE157"/>
  <c r="AE141"/>
  <c r="AE125"/>
  <c r="AE109"/>
  <c r="AE93"/>
  <c r="AE77"/>
  <c r="AE61"/>
  <c r="G38" i="10"/>
  <c r="G42"/>
  <c r="AC34" i="1"/>
  <c r="R35"/>
  <c r="E78" i="4" s="1"/>
  <c r="G45" s="1"/>
  <c r="R9" i="10"/>
  <c r="G37"/>
  <c r="G67"/>
  <c r="G59"/>
  <c r="G55"/>
  <c r="G39"/>
  <c r="G63"/>
  <c r="G51"/>
  <c r="G47"/>
  <c r="G43"/>
  <c r="F96" i="12"/>
  <c r="E95"/>
  <c r="E42"/>
  <c r="F43"/>
  <c r="B27" l="1"/>
  <c r="BA6" i="2"/>
  <c r="B82" i="12"/>
  <c r="C82" s="1"/>
  <c r="AX6" i="2"/>
  <c r="AF189" i="1"/>
  <c r="AB30" i="10"/>
  <c r="K9" s="1"/>
  <c r="AJ30"/>
  <c r="S9" s="1"/>
  <c r="AK30"/>
  <c r="T9" s="1"/>
  <c r="AH30"/>
  <c r="Q9" s="1"/>
  <c r="AD30"/>
  <c r="M9" s="1"/>
  <c r="AE30"/>
  <c r="N9" s="1"/>
  <c r="AA30"/>
  <c r="J9" s="1"/>
  <c r="AF30"/>
  <c r="O9" s="1"/>
  <c r="AG30"/>
  <c r="P9" s="1"/>
  <c r="AX5" i="2"/>
  <c r="BJ7"/>
  <c r="BJ8" s="1"/>
  <c r="AY5"/>
  <c r="AY6" s="1"/>
  <c r="BK7"/>
  <c r="BK8" s="1"/>
  <c r="BA5"/>
  <c r="B25" i="12" s="1"/>
  <c r="BM22" i="2"/>
  <c r="BM7" s="1"/>
  <c r="BM8" s="1"/>
  <c r="AZ5"/>
  <c r="B80" i="12" s="1"/>
  <c r="BL22" i="2"/>
  <c r="BL7" s="1"/>
  <c r="BL8" s="1"/>
  <c r="AF44" i="1"/>
  <c r="AF43"/>
  <c r="AF46"/>
  <c r="AF45"/>
  <c r="AF42"/>
  <c r="AF47"/>
  <c r="AF133"/>
  <c r="AF55"/>
  <c r="AF49"/>
  <c r="AF53"/>
  <c r="AF62"/>
  <c r="AF118"/>
  <c r="AF39"/>
  <c r="AF41"/>
  <c r="AF40"/>
  <c r="AF54"/>
  <c r="AF56"/>
  <c r="AF61"/>
  <c r="AF143"/>
  <c r="AF52"/>
  <c r="AF90"/>
  <c r="AF83"/>
  <c r="AF57"/>
  <c r="AF134"/>
  <c r="AF91"/>
  <c r="AF117"/>
  <c r="AF48"/>
  <c r="AF81"/>
  <c r="AF51"/>
  <c r="AF60"/>
  <c r="AF126"/>
  <c r="AF58"/>
  <c r="AF59"/>
  <c r="AF70"/>
  <c r="AF131"/>
  <c r="AF89"/>
  <c r="AF84"/>
  <c r="AF123"/>
  <c r="AF86"/>
  <c r="AF82"/>
  <c r="AF50"/>
  <c r="AF122"/>
  <c r="AF140"/>
  <c r="AF121"/>
  <c r="AF87"/>
  <c r="AF141"/>
  <c r="AF63"/>
  <c r="AF163"/>
  <c r="AF97"/>
  <c r="AF152"/>
  <c r="AF187"/>
  <c r="AF74"/>
  <c r="AF106"/>
  <c r="AF132"/>
  <c r="AF181"/>
  <c r="AF102"/>
  <c r="AF96"/>
  <c r="AF180"/>
  <c r="AF179"/>
  <c r="AF149"/>
  <c r="AF183"/>
  <c r="AF188"/>
  <c r="AF174"/>
  <c r="AF107"/>
  <c r="AF92"/>
  <c r="AF170"/>
  <c r="AF75"/>
  <c r="AF65"/>
  <c r="AF64"/>
  <c r="AF67"/>
  <c r="AF153"/>
  <c r="AF104"/>
  <c r="AF160"/>
  <c r="AF158"/>
  <c r="AF116"/>
  <c r="AF157"/>
  <c r="AF110"/>
  <c r="AF150"/>
  <c r="AF178"/>
  <c r="AF161"/>
  <c r="AF124"/>
  <c r="AF186"/>
  <c r="AF100"/>
  <c r="AF120"/>
  <c r="AF115"/>
  <c r="AF94"/>
  <c r="AF155"/>
  <c r="AF154"/>
  <c r="AF129"/>
  <c r="AF176"/>
  <c r="AF119"/>
  <c r="AF182"/>
  <c r="AF147"/>
  <c r="AF73"/>
  <c r="AF177"/>
  <c r="AF128"/>
  <c r="AF175"/>
  <c r="AF173"/>
  <c r="AF98"/>
  <c r="AF103"/>
  <c r="AF99"/>
  <c r="AF109"/>
  <c r="AF125"/>
  <c r="AF162"/>
  <c r="AF77"/>
  <c r="AF164"/>
  <c r="AF169"/>
  <c r="AF79"/>
  <c r="AF166"/>
  <c r="AF78"/>
  <c r="AF165"/>
  <c r="AF72"/>
  <c r="AF68"/>
  <c r="AF66"/>
  <c r="AF69"/>
  <c r="AF168"/>
  <c r="AF76"/>
  <c r="AF111"/>
  <c r="AF156"/>
  <c r="AF151"/>
  <c r="AF93"/>
  <c r="AF185"/>
  <c r="AF108"/>
  <c r="AF112"/>
  <c r="AF184"/>
  <c r="AF101"/>
  <c r="AF71"/>
  <c r="AF105"/>
  <c r="AF148"/>
  <c r="AF95"/>
  <c r="AF172"/>
  <c r="AF167"/>
  <c r="AF171"/>
  <c r="AF159"/>
  <c r="AF80"/>
  <c r="AF135"/>
  <c r="AF136"/>
  <c r="AF137"/>
  <c r="AF114"/>
  <c r="AF138"/>
  <c r="AF139"/>
  <c r="AF88"/>
  <c r="AF130"/>
  <c r="AF144"/>
  <c r="AF145"/>
  <c r="AF85"/>
  <c r="AF142"/>
  <c r="AF113"/>
  <c r="AF127"/>
  <c r="AF146"/>
  <c r="G65" i="4"/>
  <c r="V31" i="1" s="1"/>
  <c r="G96" i="12"/>
  <c r="F95"/>
  <c r="F42"/>
  <c r="G43"/>
  <c r="C25" l="1"/>
  <c r="B30"/>
  <c r="E26" s="1"/>
  <c r="B31"/>
  <c r="B62" s="1"/>
  <c r="C62" s="1"/>
  <c r="D62" s="1"/>
  <c r="E62" s="1"/>
  <c r="F62" s="1"/>
  <c r="G62" s="1"/>
  <c r="H62" s="1"/>
  <c r="I62" s="1"/>
  <c r="J62" s="1"/>
  <c r="K62" s="1"/>
  <c r="L62" s="1"/>
  <c r="M62" s="1"/>
  <c r="N62" s="1"/>
  <c r="O62" s="1"/>
  <c r="P62" s="1"/>
  <c r="Q62" s="1"/>
  <c r="R62" s="1"/>
  <c r="S62" s="1"/>
  <c r="T62" s="1"/>
  <c r="U62" s="1"/>
  <c r="V62" s="1"/>
  <c r="W62" s="1"/>
  <c r="X62" s="1"/>
  <c r="Y62" s="1"/>
  <c r="Z62" s="1"/>
  <c r="C27"/>
  <c r="C80"/>
  <c r="B77"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B85"/>
  <c r="B86"/>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Z6" i="2"/>
  <c r="T189" i="1"/>
  <c r="V189" s="1"/>
  <c r="E6" i="10"/>
  <c r="AG32" s="1"/>
  <c r="AG34" s="1"/>
  <c r="AE24" i="1"/>
  <c r="AF24" s="1"/>
  <c r="AG24" s="1"/>
  <c r="AE9"/>
  <c r="AF9" s="1"/>
  <c r="AG9" s="1"/>
  <c r="AE14"/>
  <c r="AF14" s="1"/>
  <c r="AG14" s="1"/>
  <c r="AE19"/>
  <c r="AF19" s="1"/>
  <c r="AG19" s="1"/>
  <c r="AE11"/>
  <c r="AF11" s="1"/>
  <c r="AG11" s="1"/>
  <c r="AE8"/>
  <c r="AF8" s="1"/>
  <c r="AG8" s="1"/>
  <c r="AE12"/>
  <c r="AF12" s="1"/>
  <c r="AG12" s="1"/>
  <c r="AE22"/>
  <c r="AF22" s="1"/>
  <c r="AG22" s="1"/>
  <c r="AE17"/>
  <c r="AF17" s="1"/>
  <c r="AG17" s="1"/>
  <c r="AE15"/>
  <c r="AF15" s="1"/>
  <c r="AG15" s="1"/>
  <c r="AE6"/>
  <c r="AE10"/>
  <c r="AF10" s="1"/>
  <c r="AG10" s="1"/>
  <c r="AE25"/>
  <c r="AF25" s="1"/>
  <c r="AC25" s="1"/>
  <c r="AE16"/>
  <c r="AF16" s="1"/>
  <c r="AG16" s="1"/>
  <c r="AE21"/>
  <c r="AF21" s="1"/>
  <c r="AG21" s="1"/>
  <c r="AE18"/>
  <c r="AF18" s="1"/>
  <c r="AG18" s="1"/>
  <c r="AE7"/>
  <c r="AF7" s="1"/>
  <c r="AG7" s="1"/>
  <c r="AE23"/>
  <c r="AF23" s="1"/>
  <c r="AG23" s="1"/>
  <c r="AE20"/>
  <c r="AF20" s="1"/>
  <c r="AG20" s="1"/>
  <c r="AE13"/>
  <c r="AF13" s="1"/>
  <c r="AG13" s="1"/>
  <c r="T136"/>
  <c r="AL136" s="1"/>
  <c r="T140"/>
  <c r="AL140" s="1"/>
  <c r="T144"/>
  <c r="AL144" s="1"/>
  <c r="T143"/>
  <c r="AL143" s="1"/>
  <c r="T135"/>
  <c r="AL135" s="1"/>
  <c r="T139"/>
  <c r="AL139" s="1"/>
  <c r="T187"/>
  <c r="AL187" s="1"/>
  <c r="T173"/>
  <c r="AL173" s="1"/>
  <c r="T167"/>
  <c r="AL167" s="1"/>
  <c r="T183"/>
  <c r="AL183" s="1"/>
  <c r="T169"/>
  <c r="AL169" s="1"/>
  <c r="T106"/>
  <c r="AL106" s="1"/>
  <c r="T147"/>
  <c r="AL147" s="1"/>
  <c r="T95"/>
  <c r="AL95" s="1"/>
  <c r="T93"/>
  <c r="AL93" s="1"/>
  <c r="T105"/>
  <c r="AL105" s="1"/>
  <c r="T188"/>
  <c r="AL188" s="1"/>
  <c r="T178"/>
  <c r="AL178" s="1"/>
  <c r="T170"/>
  <c r="AL170" s="1"/>
  <c r="T145"/>
  <c r="AL145" s="1"/>
  <c r="T141"/>
  <c r="AL141" s="1"/>
  <c r="T186"/>
  <c r="AL186" s="1"/>
  <c r="T180"/>
  <c r="AL180" s="1"/>
  <c r="T172"/>
  <c r="AL172" s="1"/>
  <c r="T168"/>
  <c r="AL168" s="1"/>
  <c r="T110"/>
  <c r="AL110" s="1"/>
  <c r="T109"/>
  <c r="AL109" s="1"/>
  <c r="T182"/>
  <c r="AL182" s="1"/>
  <c r="T158"/>
  <c r="AL158" s="1"/>
  <c r="T137"/>
  <c r="AL137" s="1"/>
  <c r="T99"/>
  <c r="AL99" s="1"/>
  <c r="T101"/>
  <c r="AL101" s="1"/>
  <c r="T171"/>
  <c r="AL171" s="1"/>
  <c r="T102"/>
  <c r="AL102" s="1"/>
  <c r="T181"/>
  <c r="AL181" s="1"/>
  <c r="T159"/>
  <c r="AL159" s="1"/>
  <c r="T97"/>
  <c r="AL97" s="1"/>
  <c r="T179"/>
  <c r="AL179" s="1"/>
  <c r="T113"/>
  <c r="AL113" s="1"/>
  <c r="T117"/>
  <c r="AL117" s="1"/>
  <c r="T166"/>
  <c r="AL166" s="1"/>
  <c r="T103"/>
  <c r="AL103" s="1"/>
  <c r="T124"/>
  <c r="AL124" s="1"/>
  <c r="T134"/>
  <c r="AL134" s="1"/>
  <c r="T71"/>
  <c r="AL71" s="1"/>
  <c r="T77"/>
  <c r="AL77" s="1"/>
  <c r="T114"/>
  <c r="AL114" s="1"/>
  <c r="T157"/>
  <c r="AL157" s="1"/>
  <c r="T123"/>
  <c r="AL123" s="1"/>
  <c r="T165"/>
  <c r="AL165" s="1"/>
  <c r="T149"/>
  <c r="AL149" s="1"/>
  <c r="T88"/>
  <c r="AL88" s="1"/>
  <c r="T84"/>
  <c r="AL84" s="1"/>
  <c r="T100"/>
  <c r="AL100" s="1"/>
  <c r="T111"/>
  <c r="AL111" s="1"/>
  <c r="T150"/>
  <c r="AL150" s="1"/>
  <c r="T126"/>
  <c r="AL126" s="1"/>
  <c r="T89"/>
  <c r="AL89" s="1"/>
  <c r="T163"/>
  <c r="AL163" s="1"/>
  <c r="T90"/>
  <c r="AL90" s="1"/>
  <c r="T104"/>
  <c r="AL104" s="1"/>
  <c r="T83"/>
  <c r="AL83" s="1"/>
  <c r="T138"/>
  <c r="AL138" s="1"/>
  <c r="T133"/>
  <c r="AL133" s="1"/>
  <c r="T174"/>
  <c r="AL174" s="1"/>
  <c r="T75"/>
  <c r="AL75" s="1"/>
  <c r="T118"/>
  <c r="AL118" s="1"/>
  <c r="T115"/>
  <c r="AL115" s="1"/>
  <c r="T185"/>
  <c r="AL185" s="1"/>
  <c r="T125"/>
  <c r="AL125" s="1"/>
  <c r="T162"/>
  <c r="AL162" s="1"/>
  <c r="T127"/>
  <c r="AL127" s="1"/>
  <c r="T108"/>
  <c r="AL108" s="1"/>
  <c r="T76"/>
  <c r="AL76" s="1"/>
  <c r="T82"/>
  <c r="AL82" s="1"/>
  <c r="T112"/>
  <c r="AL112" s="1"/>
  <c r="T107"/>
  <c r="AL107" s="1"/>
  <c r="T94"/>
  <c r="AL94" s="1"/>
  <c r="T146"/>
  <c r="AL146" s="1"/>
  <c r="T128"/>
  <c r="AL128" s="1"/>
  <c r="T151"/>
  <c r="AL151" s="1"/>
  <c r="T176"/>
  <c r="AL176" s="1"/>
  <c r="T87"/>
  <c r="AL87" s="1"/>
  <c r="T86"/>
  <c r="AL86" s="1"/>
  <c r="T177"/>
  <c r="AL177" s="1"/>
  <c r="T116"/>
  <c r="AL116" s="1"/>
  <c r="T96"/>
  <c r="AL96" s="1"/>
  <c r="T73"/>
  <c r="AL73" s="1"/>
  <c r="T152"/>
  <c r="AL152" s="1"/>
  <c r="T74"/>
  <c r="AL74" s="1"/>
  <c r="T98"/>
  <c r="AL98" s="1"/>
  <c r="T79"/>
  <c r="AL79" s="1"/>
  <c r="T119"/>
  <c r="AL119" s="1"/>
  <c r="T184"/>
  <c r="AL184" s="1"/>
  <c r="T122"/>
  <c r="AL122" s="1"/>
  <c r="T154"/>
  <c r="AL154" s="1"/>
  <c r="T131"/>
  <c r="AL131" s="1"/>
  <c r="T153"/>
  <c r="AL153" s="1"/>
  <c r="T72"/>
  <c r="AL72" s="1"/>
  <c r="T142"/>
  <c r="AL142" s="1"/>
  <c r="T130"/>
  <c r="AL130" s="1"/>
  <c r="T156"/>
  <c r="AL156" s="1"/>
  <c r="T160"/>
  <c r="AL160" s="1"/>
  <c r="T175"/>
  <c r="AL175" s="1"/>
  <c r="T148"/>
  <c r="AL148" s="1"/>
  <c r="T80"/>
  <c r="AL80" s="1"/>
  <c r="T81"/>
  <c r="AL81" s="1"/>
  <c r="T164"/>
  <c r="AL164" s="1"/>
  <c r="T155"/>
  <c r="AL155" s="1"/>
  <c r="T78"/>
  <c r="AL78" s="1"/>
  <c r="T120"/>
  <c r="AL120" s="1"/>
  <c r="T121"/>
  <c r="AL121" s="1"/>
  <c r="T132"/>
  <c r="AL132" s="1"/>
  <c r="T161"/>
  <c r="AL161" s="1"/>
  <c r="T129"/>
  <c r="AL129" s="1"/>
  <c r="T85"/>
  <c r="AL85" s="1"/>
  <c r="T92"/>
  <c r="AL92" s="1"/>
  <c r="T91"/>
  <c r="AL91" s="1"/>
  <c r="T52"/>
  <c r="AL52" s="1"/>
  <c r="T51"/>
  <c r="AL51" s="1"/>
  <c r="T67"/>
  <c r="AL67" s="1"/>
  <c r="T48"/>
  <c r="AL48" s="1"/>
  <c r="T64"/>
  <c r="AL64" s="1"/>
  <c r="T57"/>
  <c r="AL57" s="1"/>
  <c r="T66"/>
  <c r="AL66" s="1"/>
  <c r="T58"/>
  <c r="AL58" s="1"/>
  <c r="T63"/>
  <c r="AL63" s="1"/>
  <c r="T39"/>
  <c r="AL39" s="1"/>
  <c r="T54"/>
  <c r="AL54" s="1"/>
  <c r="T70"/>
  <c r="AL70" s="1"/>
  <c r="T53"/>
  <c r="AL53" s="1"/>
  <c r="T69"/>
  <c r="AL69" s="1"/>
  <c r="T68"/>
  <c r="AL68" s="1"/>
  <c r="T49"/>
  <c r="AL49" s="1"/>
  <c r="T44"/>
  <c r="AL44" s="1"/>
  <c r="T43"/>
  <c r="AL43" s="1"/>
  <c r="T59"/>
  <c r="AL59" s="1"/>
  <c r="T40"/>
  <c r="AL40" s="1"/>
  <c r="T56"/>
  <c r="AL56" s="1"/>
  <c r="T41"/>
  <c r="AL41" s="1"/>
  <c r="T50"/>
  <c r="AL50" s="1"/>
  <c r="T60"/>
  <c r="AL60" s="1"/>
  <c r="T65"/>
  <c r="AL65" s="1"/>
  <c r="R28"/>
  <c r="T46"/>
  <c r="AL46" s="1"/>
  <c r="T62"/>
  <c r="AL62" s="1"/>
  <c r="T45"/>
  <c r="AL45" s="1"/>
  <c r="T61"/>
  <c r="AL61" s="1"/>
  <c r="T55"/>
  <c r="AL55" s="1"/>
  <c r="T47"/>
  <c r="AL47" s="1"/>
  <c r="T42"/>
  <c r="AL42" s="1"/>
  <c r="H43" i="12"/>
  <c r="G42"/>
  <c r="H96"/>
  <c r="G95"/>
  <c r="E27" l="1"/>
  <c r="B22"/>
  <c r="B47" s="1"/>
  <c r="C47" s="1"/>
  <c r="D47" s="1"/>
  <c r="E47" s="1"/>
  <c r="F47" s="1"/>
  <c r="G47" s="1"/>
  <c r="H47" s="1"/>
  <c r="I47" s="1"/>
  <c r="J47" s="1"/>
  <c r="K47" s="1"/>
  <c r="L47" s="1"/>
  <c r="M47" s="1"/>
  <c r="N47" s="1"/>
  <c r="O47" s="1"/>
  <c r="P47" s="1"/>
  <c r="Q47" s="1"/>
  <c r="R47" s="1"/>
  <c r="S47" s="1"/>
  <c r="T47" s="1"/>
  <c r="U47" s="1"/>
  <c r="V47" s="1"/>
  <c r="W47" s="1"/>
  <c r="X47" s="1"/>
  <c r="Y47" s="1"/>
  <c r="Z47" s="1"/>
  <c r="E80"/>
  <c r="E82"/>
  <c r="E81"/>
  <c r="E25"/>
  <c r="AL189" i="1"/>
  <c r="X189"/>
  <c r="U189"/>
  <c r="AH32" i="10"/>
  <c r="AH34" s="1"/>
  <c r="AI32"/>
  <c r="AI34" s="1"/>
  <c r="AA32"/>
  <c r="AA34" s="1"/>
  <c r="AC32"/>
  <c r="AC34" s="1"/>
  <c r="AB32"/>
  <c r="AB34" s="1"/>
  <c r="AK32"/>
  <c r="AK34" s="1"/>
  <c r="AD32"/>
  <c r="AD34" s="1"/>
  <c r="AE32"/>
  <c r="AE34" s="1"/>
  <c r="AF32"/>
  <c r="AF34" s="1"/>
  <c r="Z32"/>
  <c r="Z34" s="1"/>
  <c r="AJ32"/>
  <c r="AJ34" s="1"/>
  <c r="AF6" i="1"/>
  <c r="AG6" s="1"/>
  <c r="I79" i="4"/>
  <c r="U47" i="1"/>
  <c r="U60"/>
  <c r="U44"/>
  <c r="U63"/>
  <c r="U52"/>
  <c r="U120"/>
  <c r="U160"/>
  <c r="U122"/>
  <c r="U96"/>
  <c r="U146"/>
  <c r="U162"/>
  <c r="U138"/>
  <c r="U111"/>
  <c r="U114"/>
  <c r="U124"/>
  <c r="U181"/>
  <c r="U109"/>
  <c r="U170"/>
  <c r="U93"/>
  <c r="U169"/>
  <c r="U144"/>
  <c r="U46"/>
  <c r="U59"/>
  <c r="U70"/>
  <c r="U48"/>
  <c r="U161"/>
  <c r="U80"/>
  <c r="U153"/>
  <c r="U74"/>
  <c r="U176"/>
  <c r="U76"/>
  <c r="U125"/>
  <c r="U83"/>
  <c r="U100"/>
  <c r="U77"/>
  <c r="U179"/>
  <c r="U102"/>
  <c r="U110"/>
  <c r="U178"/>
  <c r="U140"/>
  <c r="U61"/>
  <c r="U41"/>
  <c r="U92"/>
  <c r="U42"/>
  <c r="U45"/>
  <c r="U65"/>
  <c r="U56"/>
  <c r="U69"/>
  <c r="U39"/>
  <c r="U57"/>
  <c r="U51"/>
  <c r="U85"/>
  <c r="U121"/>
  <c r="U164"/>
  <c r="U175"/>
  <c r="U142"/>
  <c r="U154"/>
  <c r="U79"/>
  <c r="U73"/>
  <c r="U86"/>
  <c r="U128"/>
  <c r="U112"/>
  <c r="U127"/>
  <c r="U115"/>
  <c r="U133"/>
  <c r="U90"/>
  <c r="U150"/>
  <c r="U88"/>
  <c r="U157"/>
  <c r="U134"/>
  <c r="U117"/>
  <c r="U159"/>
  <c r="U101"/>
  <c r="U182"/>
  <c r="U172"/>
  <c r="U145"/>
  <c r="U105"/>
  <c r="U106"/>
  <c r="U173"/>
  <c r="U143"/>
  <c r="U62"/>
  <c r="U40"/>
  <c r="U53"/>
  <c r="U64"/>
  <c r="U129"/>
  <c r="U81"/>
  <c r="U72"/>
  <c r="U98"/>
  <c r="U87"/>
  <c r="U82"/>
  <c r="U118"/>
  <c r="U163"/>
  <c r="U149"/>
  <c r="U113"/>
  <c r="U99"/>
  <c r="U180"/>
  <c r="U187"/>
  <c r="U55"/>
  <c r="U50"/>
  <c r="U49"/>
  <c r="U58"/>
  <c r="U91"/>
  <c r="U78"/>
  <c r="U156"/>
  <c r="U184"/>
  <c r="U116"/>
  <c r="U94"/>
  <c r="U75"/>
  <c r="U89"/>
  <c r="U165"/>
  <c r="U103"/>
  <c r="U137"/>
  <c r="U186"/>
  <c r="U95"/>
  <c r="U183"/>
  <c r="U139"/>
  <c r="U43"/>
  <c r="U68"/>
  <c r="U54"/>
  <c r="U66"/>
  <c r="U67"/>
  <c r="U132"/>
  <c r="U155"/>
  <c r="U148"/>
  <c r="U130"/>
  <c r="U131"/>
  <c r="U119"/>
  <c r="U152"/>
  <c r="U177"/>
  <c r="U151"/>
  <c r="U107"/>
  <c r="U108"/>
  <c r="U185"/>
  <c r="U174"/>
  <c r="U104"/>
  <c r="U126"/>
  <c r="U84"/>
  <c r="U123"/>
  <c r="U71"/>
  <c r="U166"/>
  <c r="U97"/>
  <c r="U171"/>
  <c r="U158"/>
  <c r="U168"/>
  <c r="U141"/>
  <c r="U188"/>
  <c r="U147"/>
  <c r="U167"/>
  <c r="U135"/>
  <c r="U136"/>
  <c r="AB25"/>
  <c r="AC24"/>
  <c r="H42" i="12"/>
  <c r="I43"/>
  <c r="AG25" i="1"/>
  <c r="H95" i="12"/>
  <c r="I96"/>
  <c r="AF26" i="1" l="1"/>
  <c r="AG26"/>
  <c r="AC30" s="1"/>
  <c r="F79" i="4" s="1"/>
  <c r="T23" i="1"/>
  <c r="U23" s="1"/>
  <c r="V23" s="1"/>
  <c r="T19"/>
  <c r="U19" s="1"/>
  <c r="V19" s="1"/>
  <c r="T24"/>
  <c r="U24" s="1"/>
  <c r="V24" s="1"/>
  <c r="T25"/>
  <c r="U25" s="1"/>
  <c r="R25" s="1"/>
  <c r="Q25" s="1"/>
  <c r="T15"/>
  <c r="T18"/>
  <c r="U18" s="1"/>
  <c r="V18" s="1"/>
  <c r="T17"/>
  <c r="U17" s="1"/>
  <c r="V17" s="1"/>
  <c r="T11"/>
  <c r="U11" s="1"/>
  <c r="V11" s="1"/>
  <c r="T14"/>
  <c r="U14" s="1"/>
  <c r="V14" s="1"/>
  <c r="T8"/>
  <c r="U8" s="1"/>
  <c r="V8" s="1"/>
  <c r="T9"/>
  <c r="U9" s="1"/>
  <c r="V9" s="1"/>
  <c r="T21"/>
  <c r="U21" s="1"/>
  <c r="V21" s="1"/>
  <c r="T7"/>
  <c r="U7" s="1"/>
  <c r="V7" s="1"/>
  <c r="T10"/>
  <c r="U10" s="1"/>
  <c r="V10" s="1"/>
  <c r="T6"/>
  <c r="T12"/>
  <c r="U12" s="1"/>
  <c r="V12" s="1"/>
  <c r="T22"/>
  <c r="U22" s="1"/>
  <c r="V22" s="1"/>
  <c r="T13"/>
  <c r="U13" s="1"/>
  <c r="V13" s="1"/>
  <c r="T16"/>
  <c r="U16" s="1"/>
  <c r="V16" s="1"/>
  <c r="T20"/>
  <c r="U20" s="1"/>
  <c r="V20" s="1"/>
  <c r="I42" i="12"/>
  <c r="J43"/>
  <c r="AB24" i="1"/>
  <c r="AC23"/>
  <c r="I95" i="12"/>
  <c r="J96"/>
  <c r="U6" i="1" l="1"/>
  <c r="V6" s="1"/>
  <c r="I78" i="4"/>
  <c r="V25" i="1"/>
  <c r="R24"/>
  <c r="Q24" s="1"/>
  <c r="U15"/>
  <c r="V15" s="1"/>
  <c r="K43" i="12"/>
  <c r="J42"/>
  <c r="J95"/>
  <c r="K96"/>
  <c r="AC22" i="1"/>
  <c r="AB23"/>
  <c r="R23" l="1"/>
  <c r="R22" s="1"/>
  <c r="V26"/>
  <c r="U26"/>
  <c r="K95" i="12"/>
  <c r="L96"/>
  <c r="K42"/>
  <c r="L43"/>
  <c r="AC21" i="1"/>
  <c r="AB22"/>
  <c r="R30" l="1"/>
  <c r="Q23"/>
  <c r="R21"/>
  <c r="Q22"/>
  <c r="M96" i="12"/>
  <c r="L95"/>
  <c r="L42"/>
  <c r="M43"/>
  <c r="AB21" i="1"/>
  <c r="AC20"/>
  <c r="F78" i="4" l="1"/>
  <c r="AB20" i="1"/>
  <c r="AC19"/>
  <c r="N96" i="12"/>
  <c r="M95"/>
  <c r="M42"/>
  <c r="N43"/>
  <c r="R20" i="1"/>
  <c r="Q21"/>
  <c r="N95" i="12" l="1"/>
  <c r="O96"/>
  <c r="Q20" i="1"/>
  <c r="R19"/>
  <c r="N42" i="12"/>
  <c r="O43"/>
  <c r="AC18" i="1"/>
  <c r="AB19"/>
  <c r="O42" i="12" l="1"/>
  <c r="P43"/>
  <c r="P96"/>
  <c r="O95"/>
  <c r="Q19" i="1"/>
  <c r="R18"/>
  <c r="AC17"/>
  <c r="AB18"/>
  <c r="R17" l="1"/>
  <c r="Q18"/>
  <c r="P95" i="12"/>
  <c r="Q96"/>
  <c r="P42"/>
  <c r="Q43"/>
  <c r="AB17" i="1"/>
  <c r="AC16"/>
  <c r="AB16" l="1"/>
  <c r="AC15"/>
  <c r="Q42" i="12"/>
  <c r="R43"/>
  <c r="R96"/>
  <c r="Q95"/>
  <c r="R16" i="1"/>
  <c r="Q17"/>
  <c r="AC14" l="1"/>
  <c r="AB15"/>
  <c r="Q16"/>
  <c r="R15"/>
  <c r="R95" i="12"/>
  <c r="S96"/>
  <c r="S43"/>
  <c r="R42"/>
  <c r="T43" l="1"/>
  <c r="S42"/>
  <c r="S95"/>
  <c r="T96"/>
  <c r="AC13" i="1"/>
  <c r="AB14"/>
  <c r="Q15"/>
  <c r="R14"/>
  <c r="T42" i="12" l="1"/>
  <c r="U43"/>
  <c r="R13" i="1"/>
  <c r="Q14"/>
  <c r="AB13"/>
  <c r="AC12"/>
  <c r="U96" i="12"/>
  <c r="T95"/>
  <c r="AB12" i="1" l="1"/>
  <c r="AC11"/>
  <c r="U42" i="12"/>
  <c r="V43"/>
  <c r="U95"/>
  <c r="V96"/>
  <c r="R12" i="1"/>
  <c r="Q13"/>
  <c r="Q12" l="1"/>
  <c r="R11"/>
  <c r="AC10"/>
  <c r="AB11"/>
  <c r="V42" i="12"/>
  <c r="W43"/>
  <c r="V95"/>
  <c r="W96"/>
  <c r="X96" l="1"/>
  <c r="W95"/>
  <c r="X43"/>
  <c r="W42"/>
  <c r="AC9" i="1"/>
  <c r="AB10"/>
  <c r="Q11"/>
  <c r="R10"/>
  <c r="Y43" i="12" l="1"/>
  <c r="X42"/>
  <c r="R9" i="1"/>
  <c r="Q10"/>
  <c r="AB9"/>
  <c r="AC8"/>
  <c r="X95" i="12"/>
  <c r="Y96"/>
  <c r="R8" i="1" l="1"/>
  <c r="Q9"/>
  <c r="AB8"/>
  <c r="AC7"/>
  <c r="Y95" i="12"/>
  <c r="Z96"/>
  <c r="Z95" s="1"/>
  <c r="Y42"/>
  <c r="Z43"/>
  <c r="Z42" s="1"/>
  <c r="AC6" i="1" l="1"/>
  <c r="AB6" s="1"/>
  <c r="AB7"/>
  <c r="Q8"/>
  <c r="R7"/>
  <c r="AI30" l="1"/>
  <c r="AG33" s="1"/>
  <c r="Q7"/>
  <c r="R6"/>
  <c r="Q6" s="1"/>
  <c r="AG189" l="1"/>
  <c r="AI189" s="1"/>
  <c r="AG83"/>
  <c r="AI83" s="1"/>
  <c r="AG84"/>
  <c r="AI84" s="1"/>
  <c r="AG80"/>
  <c r="AI80" s="1"/>
  <c r="AG81"/>
  <c r="AI81" s="1"/>
  <c r="AG82"/>
  <c r="AI82" s="1"/>
  <c r="AG159"/>
  <c r="AI159" s="1"/>
  <c r="AG45"/>
  <c r="AI45" s="1"/>
  <c r="AG156"/>
  <c r="AI156" s="1"/>
  <c r="AG68"/>
  <c r="AI68" s="1"/>
  <c r="AG167"/>
  <c r="AI167" s="1"/>
  <c r="AG153"/>
  <c r="AI153" s="1"/>
  <c r="AG50"/>
  <c r="AI50" s="1"/>
  <c r="AG131"/>
  <c r="AI131" s="1"/>
  <c r="AG93"/>
  <c r="AI93" s="1"/>
  <c r="AG177"/>
  <c r="AI177" s="1"/>
  <c r="AG144"/>
  <c r="AI144" s="1"/>
  <c r="AG149"/>
  <c r="AI149" s="1"/>
  <c r="AG85"/>
  <c r="AI85" s="1"/>
  <c r="AG105"/>
  <c r="AI105" s="1"/>
  <c r="AG126"/>
  <c r="AI126" s="1"/>
  <c r="AG76"/>
  <c r="AI76" s="1"/>
  <c r="AG73"/>
  <c r="AI73" s="1"/>
  <c r="AG106"/>
  <c r="AI106" s="1"/>
  <c r="AG145"/>
  <c r="AI145" s="1"/>
  <c r="AG79"/>
  <c r="AI79" s="1"/>
  <c r="AG52"/>
  <c r="AI52" s="1"/>
  <c r="AG69"/>
  <c r="AI69" s="1"/>
  <c r="AG171"/>
  <c r="AI171" s="1"/>
  <c r="AG59"/>
  <c r="AI59" s="1"/>
  <c r="AG70"/>
  <c r="AI70" s="1"/>
  <c r="AG44"/>
  <c r="AI44" s="1"/>
  <c r="AG173"/>
  <c r="AI173" s="1"/>
  <c r="AG90"/>
  <c r="AI90" s="1"/>
  <c r="AG100"/>
  <c r="AI100" s="1"/>
  <c r="AG98"/>
  <c r="AI98" s="1"/>
  <c r="AG115"/>
  <c r="AI115" s="1"/>
  <c r="AG151"/>
  <c r="AI151" s="1"/>
  <c r="AG180"/>
  <c r="AI180" s="1"/>
  <c r="AG137"/>
  <c r="AI137" s="1"/>
  <c r="AG147"/>
  <c r="AI147" s="1"/>
  <c r="AG63"/>
  <c r="AI63" s="1"/>
  <c r="AG49"/>
  <c r="AI49" s="1"/>
  <c r="AG164"/>
  <c r="AI164" s="1"/>
  <c r="AG146"/>
  <c r="AI146" s="1"/>
  <c r="AG185"/>
  <c r="AI185" s="1"/>
  <c r="AG116"/>
  <c r="AI116" s="1"/>
  <c r="AG108"/>
  <c r="AI108" s="1"/>
  <c r="AG178"/>
  <c r="AI178" s="1"/>
  <c r="AG182"/>
  <c r="AI182" s="1"/>
  <c r="AG89"/>
  <c r="AI89" s="1"/>
  <c r="AG55"/>
  <c r="AI55" s="1"/>
  <c r="AG175"/>
  <c r="AI175" s="1"/>
  <c r="AG134"/>
  <c r="AI134" s="1"/>
  <c r="AG72"/>
  <c r="AI72" s="1"/>
  <c r="AG53"/>
  <c r="AI53" s="1"/>
  <c r="AG128"/>
  <c r="AI128" s="1"/>
  <c r="AG168"/>
  <c r="AI168" s="1"/>
  <c r="AG133"/>
  <c r="AI133" s="1"/>
  <c r="AG118"/>
  <c r="AI118" s="1"/>
  <c r="AG60"/>
  <c r="AI60" s="1"/>
  <c r="AG188"/>
  <c r="AI188" s="1"/>
  <c r="AG77"/>
  <c r="AI77" s="1"/>
  <c r="AG111"/>
  <c r="AI111" s="1"/>
  <c r="AG110"/>
  <c r="AI110" s="1"/>
  <c r="AG163"/>
  <c r="AI163" s="1"/>
  <c r="AG107"/>
  <c r="AI107" s="1"/>
  <c r="AG109"/>
  <c r="AI109" s="1"/>
  <c r="AG51"/>
  <c r="AI51" s="1"/>
  <c r="AG176"/>
  <c r="AI176" s="1"/>
  <c r="AG181"/>
  <c r="AI181" s="1"/>
  <c r="AG102"/>
  <c r="AI102" s="1"/>
  <c r="AG47"/>
  <c r="AI47" s="1"/>
  <c r="AG174"/>
  <c r="AI174" s="1"/>
  <c r="AG92"/>
  <c r="AI92" s="1"/>
  <c r="AG57"/>
  <c r="AI57" s="1"/>
  <c r="AG46"/>
  <c r="AI46" s="1"/>
  <c r="AG61"/>
  <c r="AI61" s="1"/>
  <c r="AG141"/>
  <c r="AI141" s="1"/>
  <c r="AG91"/>
  <c r="AI91" s="1"/>
  <c r="AG62"/>
  <c r="AI62" s="1"/>
  <c r="AG122"/>
  <c r="AI122" s="1"/>
  <c r="AG136"/>
  <c r="AI136" s="1"/>
  <c r="AG74"/>
  <c r="AI74" s="1"/>
  <c r="AG78"/>
  <c r="AI78" s="1"/>
  <c r="AG158"/>
  <c r="AI158" s="1"/>
  <c r="AG150"/>
  <c r="AI150" s="1"/>
  <c r="AG139"/>
  <c r="AI139" s="1"/>
  <c r="AG148"/>
  <c r="AI148" s="1"/>
  <c r="AG58"/>
  <c r="AI58" s="1"/>
  <c r="AG160"/>
  <c r="AI160" s="1"/>
  <c r="AG184"/>
  <c r="AI184" s="1"/>
  <c r="AG154"/>
  <c r="AI154" s="1"/>
  <c r="AG166"/>
  <c r="AI166" s="1"/>
  <c r="AG140"/>
  <c r="AI140" s="1"/>
  <c r="AG187"/>
  <c r="AI187" s="1"/>
  <c r="AG95"/>
  <c r="AI95" s="1"/>
  <c r="AG48"/>
  <c r="AI48" s="1"/>
  <c r="AG170"/>
  <c r="AI170" s="1"/>
  <c r="AG112"/>
  <c r="AI112" s="1"/>
  <c r="AG119"/>
  <c r="AI119" s="1"/>
  <c r="AG123"/>
  <c r="AI123" s="1"/>
  <c r="AG138"/>
  <c r="AI138" s="1"/>
  <c r="AG162"/>
  <c r="AI162" s="1"/>
  <c r="AG88"/>
  <c r="AI88" s="1"/>
  <c r="AG143"/>
  <c r="AI143" s="1"/>
  <c r="AG97"/>
  <c r="AI97" s="1"/>
  <c r="AG155"/>
  <c r="AI155" s="1"/>
  <c r="AG186"/>
  <c r="AI186" s="1"/>
  <c r="AG114"/>
  <c r="AI114" s="1"/>
  <c r="AG86"/>
  <c r="AI86" s="1"/>
  <c r="AG87"/>
  <c r="AI87" s="1"/>
  <c r="AG101"/>
  <c r="AI101" s="1"/>
  <c r="AG129"/>
  <c r="AI129" s="1"/>
  <c r="AG96"/>
  <c r="AI96" s="1"/>
  <c r="AG71"/>
  <c r="AI71" s="1"/>
  <c r="AG94"/>
  <c r="AI94" s="1"/>
  <c r="AG161"/>
  <c r="AI161" s="1"/>
  <c r="AG157"/>
  <c r="AI157" s="1"/>
  <c r="AG183"/>
  <c r="AI183" s="1"/>
  <c r="AG66"/>
  <c r="AI66" s="1"/>
  <c r="AG152"/>
  <c r="AI152" s="1"/>
  <c r="AG120"/>
  <c r="AI120" s="1"/>
  <c r="AG103"/>
  <c r="AI103" s="1"/>
  <c r="AG121"/>
  <c r="AI121" s="1"/>
  <c r="AG127"/>
  <c r="AI127" s="1"/>
  <c r="AG54"/>
  <c r="AI54" s="1"/>
  <c r="AG124"/>
  <c r="AI124" s="1"/>
  <c r="AG135"/>
  <c r="AI135" s="1"/>
  <c r="AG104"/>
  <c r="AI104" s="1"/>
  <c r="AG117"/>
  <c r="AI117" s="1"/>
  <c r="AG130"/>
  <c r="AI130" s="1"/>
  <c r="AG75"/>
  <c r="AI75" s="1"/>
  <c r="AG99"/>
  <c r="AI99" s="1"/>
  <c r="AG56"/>
  <c r="AI56" s="1"/>
  <c r="AG67"/>
  <c r="AI67" s="1"/>
  <c r="AG179"/>
  <c r="AI179" s="1"/>
  <c r="AG125"/>
  <c r="AI125" s="1"/>
  <c r="AG64"/>
  <c r="AI64" s="1"/>
  <c r="AG172"/>
  <c r="AI172" s="1"/>
  <c r="AG142"/>
  <c r="AI142" s="1"/>
  <c r="AG169"/>
  <c r="AI169" s="1"/>
  <c r="AG132"/>
  <c r="AI132" s="1"/>
  <c r="AG165"/>
  <c r="AI165" s="1"/>
  <c r="AG113"/>
  <c r="AI113" s="1"/>
  <c r="AG65"/>
  <c r="AI65" s="1"/>
  <c r="D79" i="4"/>
  <c r="AG42" i="1"/>
  <c r="AG41"/>
  <c r="AG43"/>
  <c r="AG40"/>
  <c r="AG39"/>
  <c r="X30"/>
  <c r="AH189" l="1"/>
  <c r="V80"/>
  <c r="X80" s="1"/>
  <c r="V83"/>
  <c r="X83" s="1"/>
  <c r="V82"/>
  <c r="X82" s="1"/>
  <c r="V84"/>
  <c r="X84" s="1"/>
  <c r="V81"/>
  <c r="X81" s="1"/>
  <c r="V60"/>
  <c r="X60" s="1"/>
  <c r="V120"/>
  <c r="X120" s="1"/>
  <c r="V122"/>
  <c r="X122" s="1"/>
  <c r="V114"/>
  <c r="X114" s="1"/>
  <c r="V125"/>
  <c r="X125" s="1"/>
  <c r="V100"/>
  <c r="X100" s="1"/>
  <c r="V110"/>
  <c r="X110" s="1"/>
  <c r="V45"/>
  <c r="X45" s="1"/>
  <c r="V56"/>
  <c r="X56" s="1"/>
  <c r="V57"/>
  <c r="X57" s="1"/>
  <c r="V85"/>
  <c r="X85" s="1"/>
  <c r="V164"/>
  <c r="X164" s="1"/>
  <c r="V142"/>
  <c r="X142" s="1"/>
  <c r="V134"/>
  <c r="X134" s="1"/>
  <c r="V159"/>
  <c r="X159" s="1"/>
  <c r="V182"/>
  <c r="X182" s="1"/>
  <c r="V145"/>
  <c r="X145" s="1"/>
  <c r="V143"/>
  <c r="X143" s="1"/>
  <c r="V53"/>
  <c r="X53" s="1"/>
  <c r="V129"/>
  <c r="X129" s="1"/>
  <c r="V72"/>
  <c r="X72" s="1"/>
  <c r="V118"/>
  <c r="X118" s="1"/>
  <c r="V99"/>
  <c r="X99" s="1"/>
  <c r="V78"/>
  <c r="X78" s="1"/>
  <c r="V94"/>
  <c r="X94" s="1"/>
  <c r="V103"/>
  <c r="X103" s="1"/>
  <c r="V177"/>
  <c r="X177" s="1"/>
  <c r="V181"/>
  <c r="X181" s="1"/>
  <c r="V170"/>
  <c r="X170" s="1"/>
  <c r="V169"/>
  <c r="X169" s="1"/>
  <c r="V46"/>
  <c r="X46" s="1"/>
  <c r="V70"/>
  <c r="X70" s="1"/>
  <c r="V161"/>
  <c r="X161" s="1"/>
  <c r="V153"/>
  <c r="X153" s="1"/>
  <c r="V176"/>
  <c r="X176" s="1"/>
  <c r="V179"/>
  <c r="X179" s="1"/>
  <c r="V69"/>
  <c r="X69" s="1"/>
  <c r="V51"/>
  <c r="X51" s="1"/>
  <c r="V121"/>
  <c r="X121" s="1"/>
  <c r="V105"/>
  <c r="X105" s="1"/>
  <c r="V149"/>
  <c r="X149" s="1"/>
  <c r="V184"/>
  <c r="X184" s="1"/>
  <c r="V186"/>
  <c r="X186" s="1"/>
  <c r="V183"/>
  <c r="X183" s="1"/>
  <c r="V131"/>
  <c r="X131" s="1"/>
  <c r="V108"/>
  <c r="X108" s="1"/>
  <c r="V47"/>
  <c r="X47" s="1"/>
  <c r="V96"/>
  <c r="X96" s="1"/>
  <c r="V124"/>
  <c r="X124" s="1"/>
  <c r="V93"/>
  <c r="X93" s="1"/>
  <c r="V48"/>
  <c r="X48" s="1"/>
  <c r="V74"/>
  <c r="X74" s="1"/>
  <c r="V76"/>
  <c r="X76" s="1"/>
  <c r="V77"/>
  <c r="X77" s="1"/>
  <c r="V102"/>
  <c r="X102" s="1"/>
  <c r="V173"/>
  <c r="X173" s="1"/>
  <c r="V113"/>
  <c r="X113" s="1"/>
  <c r="V68"/>
  <c r="X68" s="1"/>
  <c r="V152"/>
  <c r="X152" s="1"/>
  <c r="V151"/>
  <c r="X151" s="1"/>
  <c r="V44"/>
  <c r="X44" s="1"/>
  <c r="V52"/>
  <c r="X52" s="1"/>
  <c r="V160"/>
  <c r="X160" s="1"/>
  <c r="V162"/>
  <c r="X162" s="1"/>
  <c r="V144"/>
  <c r="X144" s="1"/>
  <c r="V59"/>
  <c r="X59" s="1"/>
  <c r="V178"/>
  <c r="X178" s="1"/>
  <c r="V79"/>
  <c r="X79" s="1"/>
  <c r="V86"/>
  <c r="X86" s="1"/>
  <c r="V112"/>
  <c r="X112" s="1"/>
  <c r="V115"/>
  <c r="X115" s="1"/>
  <c r="V90"/>
  <c r="X90" s="1"/>
  <c r="V88"/>
  <c r="X88" s="1"/>
  <c r="V106"/>
  <c r="X106" s="1"/>
  <c r="V64"/>
  <c r="X64" s="1"/>
  <c r="V163"/>
  <c r="X163" s="1"/>
  <c r="V180"/>
  <c r="X180" s="1"/>
  <c r="V55"/>
  <c r="X55" s="1"/>
  <c r="V49"/>
  <c r="X49" s="1"/>
  <c r="V91"/>
  <c r="X91" s="1"/>
  <c r="V156"/>
  <c r="X156" s="1"/>
  <c r="V165"/>
  <c r="X165" s="1"/>
  <c r="V137"/>
  <c r="X137" s="1"/>
  <c r="V139"/>
  <c r="X139" s="1"/>
  <c r="V130"/>
  <c r="X130" s="1"/>
  <c r="V119"/>
  <c r="X119" s="1"/>
  <c r="V107"/>
  <c r="X107" s="1"/>
  <c r="V104"/>
  <c r="X104" s="1"/>
  <c r="V71"/>
  <c r="X71" s="1"/>
  <c r="V97"/>
  <c r="X97" s="1"/>
  <c r="V54"/>
  <c r="X54" s="1"/>
  <c r="V67"/>
  <c r="X67" s="1"/>
  <c r="V155"/>
  <c r="X155" s="1"/>
  <c r="V185"/>
  <c r="X185" s="1"/>
  <c r="V158"/>
  <c r="X158" s="1"/>
  <c r="V141"/>
  <c r="X141" s="1"/>
  <c r="V147"/>
  <c r="X147" s="1"/>
  <c r="V135"/>
  <c r="X135" s="1"/>
  <c r="V63"/>
  <c r="X63" s="1"/>
  <c r="V146"/>
  <c r="X146" s="1"/>
  <c r="V138"/>
  <c r="X138" s="1"/>
  <c r="V140"/>
  <c r="X140" s="1"/>
  <c r="V92"/>
  <c r="X92" s="1"/>
  <c r="V73"/>
  <c r="X73" s="1"/>
  <c r="V128"/>
  <c r="X128" s="1"/>
  <c r="V127"/>
  <c r="X127" s="1"/>
  <c r="V133"/>
  <c r="X133" s="1"/>
  <c r="V117"/>
  <c r="X117" s="1"/>
  <c r="V101"/>
  <c r="X101" s="1"/>
  <c r="V62"/>
  <c r="X62" s="1"/>
  <c r="V87"/>
  <c r="X87" s="1"/>
  <c r="V187"/>
  <c r="X187" s="1"/>
  <c r="V50"/>
  <c r="X50" s="1"/>
  <c r="V58"/>
  <c r="X58" s="1"/>
  <c r="V89"/>
  <c r="X89" s="1"/>
  <c r="V66"/>
  <c r="X66" s="1"/>
  <c r="V132"/>
  <c r="X132" s="1"/>
  <c r="V126"/>
  <c r="X126" s="1"/>
  <c r="V123"/>
  <c r="X123" s="1"/>
  <c r="V111"/>
  <c r="X111" s="1"/>
  <c r="V109"/>
  <c r="X109" s="1"/>
  <c r="V61"/>
  <c r="X61" s="1"/>
  <c r="V65"/>
  <c r="X65" s="1"/>
  <c r="V175"/>
  <c r="X175" s="1"/>
  <c r="V154"/>
  <c r="X154" s="1"/>
  <c r="V150"/>
  <c r="X150" s="1"/>
  <c r="V157"/>
  <c r="X157" s="1"/>
  <c r="V172"/>
  <c r="X172" s="1"/>
  <c r="V98"/>
  <c r="X98" s="1"/>
  <c r="V116"/>
  <c r="X116" s="1"/>
  <c r="V75"/>
  <c r="X75" s="1"/>
  <c r="V95"/>
  <c r="X95" s="1"/>
  <c r="V148"/>
  <c r="X148" s="1"/>
  <c r="V174"/>
  <c r="X174" s="1"/>
  <c r="V166"/>
  <c r="X166" s="1"/>
  <c r="V171"/>
  <c r="X171" s="1"/>
  <c r="V168"/>
  <c r="X168" s="1"/>
  <c r="V188"/>
  <c r="X188" s="1"/>
  <c r="V167"/>
  <c r="X167" s="1"/>
  <c r="V136"/>
  <c r="X136" s="1"/>
  <c r="AH41"/>
  <c r="AI41"/>
  <c r="AH90"/>
  <c r="AH134"/>
  <c r="AH89"/>
  <c r="AH84"/>
  <c r="AH91"/>
  <c r="AH146"/>
  <c r="AH153"/>
  <c r="AH160"/>
  <c r="AH110"/>
  <c r="AH178"/>
  <c r="AH100"/>
  <c r="AH155"/>
  <c r="AH147"/>
  <c r="AH177"/>
  <c r="AH175"/>
  <c r="AH98"/>
  <c r="AH99"/>
  <c r="AH174"/>
  <c r="AH107"/>
  <c r="AH92"/>
  <c r="AH170"/>
  <c r="AH75"/>
  <c r="AH137"/>
  <c r="AH138"/>
  <c r="AH88"/>
  <c r="AH85"/>
  <c r="AH86"/>
  <c r="AH163"/>
  <c r="AH97"/>
  <c r="AH152"/>
  <c r="AH111"/>
  <c r="AH156"/>
  <c r="AH151"/>
  <c r="AH181"/>
  <c r="AH102"/>
  <c r="AH112"/>
  <c r="AH180"/>
  <c r="AH179"/>
  <c r="AH149"/>
  <c r="AH183"/>
  <c r="AH188"/>
  <c r="AH77"/>
  <c r="AH169"/>
  <c r="AH166"/>
  <c r="AH165"/>
  <c r="AH83"/>
  <c r="AH69"/>
  <c r="AH53"/>
  <c r="AH122"/>
  <c r="AH126"/>
  <c r="AH118"/>
  <c r="AH120"/>
  <c r="AH114"/>
  <c r="AH130"/>
  <c r="AH140"/>
  <c r="AH51"/>
  <c r="AH56"/>
  <c r="AH54"/>
  <c r="AH47"/>
  <c r="AH141"/>
  <c r="AH104"/>
  <c r="AH157"/>
  <c r="AH161"/>
  <c r="AH154"/>
  <c r="AH182"/>
  <c r="AH103"/>
  <c r="AH109"/>
  <c r="AH167"/>
  <c r="AH159"/>
  <c r="AH145"/>
  <c r="AH82"/>
  <c r="AH76"/>
  <c r="AH74"/>
  <c r="AH93"/>
  <c r="AH108"/>
  <c r="AH184"/>
  <c r="AH71"/>
  <c r="AH148"/>
  <c r="AH162"/>
  <c r="AH79"/>
  <c r="AH72"/>
  <c r="AH58"/>
  <c r="AH121"/>
  <c r="AH127"/>
  <c r="AH116"/>
  <c r="AH124"/>
  <c r="AH115"/>
  <c r="AH129"/>
  <c r="AH119"/>
  <c r="AH135"/>
  <c r="AH144"/>
  <c r="AH117"/>
  <c r="AH132"/>
  <c r="AH125"/>
  <c r="AH68"/>
  <c r="AH52"/>
  <c r="AH57"/>
  <c r="AH55"/>
  <c r="AH64"/>
  <c r="AH46"/>
  <c r="AH67"/>
  <c r="AH45"/>
  <c r="AH70"/>
  <c r="AH62"/>
  <c r="AH65"/>
  <c r="AH44"/>
  <c r="AH61"/>
  <c r="AH131"/>
  <c r="AH143"/>
  <c r="AH113"/>
  <c r="AH128"/>
  <c r="AH136"/>
  <c r="AH139"/>
  <c r="AH123"/>
  <c r="AI39"/>
  <c r="AH60"/>
  <c r="AH133"/>
  <c r="AH81"/>
  <c r="AH158"/>
  <c r="AH150"/>
  <c r="AH186"/>
  <c r="AH94"/>
  <c r="AH176"/>
  <c r="AH73"/>
  <c r="AH173"/>
  <c r="AH172"/>
  <c r="AH171"/>
  <c r="AH80"/>
  <c r="AH142"/>
  <c r="AH87"/>
  <c r="AH168"/>
  <c r="AH187"/>
  <c r="AH106"/>
  <c r="AH185"/>
  <c r="AH96"/>
  <c r="AH101"/>
  <c r="AH105"/>
  <c r="AH95"/>
  <c r="AH164"/>
  <c r="AH78"/>
  <c r="AH50"/>
  <c r="AH48"/>
  <c r="AH59"/>
  <c r="AH66"/>
  <c r="AH49"/>
  <c r="AH39"/>
  <c r="AH63"/>
  <c r="AH42"/>
  <c r="AI42"/>
  <c r="AH40"/>
  <c r="AI40"/>
  <c r="AI43"/>
  <c r="AH43"/>
  <c r="V42"/>
  <c r="X42" s="1"/>
  <c r="V43"/>
  <c r="X43" s="1"/>
  <c r="V40"/>
  <c r="X40" s="1"/>
  <c r="V41"/>
  <c r="X41" s="1"/>
  <c r="D78" i="4"/>
  <c r="G44" s="1"/>
  <c r="V39" i="1"/>
  <c r="W189" l="1"/>
  <c r="AK33" i="10"/>
  <c r="AK20" s="1"/>
  <c r="AH16" i="1"/>
  <c r="AI16" s="1"/>
  <c r="AJ16" s="1"/>
  <c r="AH18"/>
  <c r="AI18" s="1"/>
  <c r="AJ18" s="1"/>
  <c r="AH19"/>
  <c r="AI19" s="1"/>
  <c r="AJ19" s="1"/>
  <c r="AH24"/>
  <c r="AI24" s="1"/>
  <c r="AJ24" s="1"/>
  <c r="AH14"/>
  <c r="AI14" s="1"/>
  <c r="AJ14" s="1"/>
  <c r="AH8"/>
  <c r="AI8" s="1"/>
  <c r="AJ8" s="1"/>
  <c r="AH10"/>
  <c r="AI10" s="1"/>
  <c r="AJ10" s="1"/>
  <c r="AH21"/>
  <c r="AI21" s="1"/>
  <c r="AJ21" s="1"/>
  <c r="AH12"/>
  <c r="AI12" s="1"/>
  <c r="AJ12" s="1"/>
  <c r="AH17"/>
  <c r="AI17" s="1"/>
  <c r="AJ17" s="1"/>
  <c r="AH7"/>
  <c r="AI7" s="1"/>
  <c r="AJ7" s="1"/>
  <c r="AH13"/>
  <c r="AI13" s="1"/>
  <c r="AJ13" s="1"/>
  <c r="AH9"/>
  <c r="AI9" s="1"/>
  <c r="AJ9" s="1"/>
  <c r="AH15"/>
  <c r="AI15" s="1"/>
  <c r="AJ15" s="1"/>
  <c r="AH20"/>
  <c r="AI20" s="1"/>
  <c r="AJ20" s="1"/>
  <c r="AH11"/>
  <c r="AI11" s="1"/>
  <c r="AJ11" s="1"/>
  <c r="AH23"/>
  <c r="AI23" s="1"/>
  <c r="AJ23" s="1"/>
  <c r="AH22"/>
  <c r="AI22" s="1"/>
  <c r="AJ22" s="1"/>
  <c r="AH6"/>
  <c r="AI6" s="1"/>
  <c r="AH25"/>
  <c r="AI25" s="1"/>
  <c r="AJ25" s="1"/>
  <c r="Z33" i="10"/>
  <c r="Z19" s="1"/>
  <c r="AE33"/>
  <c r="AE18" s="1"/>
  <c r="AB33"/>
  <c r="AB18" s="1"/>
  <c r="AA33"/>
  <c r="AA21" s="1"/>
  <c r="AD33"/>
  <c r="AD20" s="1"/>
  <c r="AJ33"/>
  <c r="AJ18" s="1"/>
  <c r="AG33"/>
  <c r="AG19" s="1"/>
  <c r="AI33"/>
  <c r="AI35" s="1"/>
  <c r="AH33"/>
  <c r="AH20" s="1"/>
  <c r="AF33"/>
  <c r="AF35" s="1"/>
  <c r="AC33"/>
  <c r="AC18" s="1"/>
  <c r="W84" i="1"/>
  <c r="W105"/>
  <c r="W41"/>
  <c r="W122"/>
  <c r="W139"/>
  <c r="W85"/>
  <c r="W131"/>
  <c r="W43"/>
  <c r="W50"/>
  <c r="W63"/>
  <c r="W103"/>
  <c r="W127"/>
  <c r="W143"/>
  <c r="W113"/>
  <c r="W90"/>
  <c r="W109"/>
  <c r="W47"/>
  <c r="W152"/>
  <c r="W182"/>
  <c r="W158"/>
  <c r="W67"/>
  <c r="W186"/>
  <c r="W173"/>
  <c r="W154"/>
  <c r="W99"/>
  <c r="W73"/>
  <c r="W168"/>
  <c r="W148"/>
  <c r="W164"/>
  <c r="W59"/>
  <c r="W126"/>
  <c r="W75"/>
  <c r="W79"/>
  <c r="W61"/>
  <c r="W74"/>
  <c r="W118"/>
  <c r="W65"/>
  <c r="W71"/>
  <c r="W130"/>
  <c r="W120"/>
  <c r="W151"/>
  <c r="W68"/>
  <c r="W137"/>
  <c r="W141"/>
  <c r="W185"/>
  <c r="W155"/>
  <c r="W54"/>
  <c r="W183"/>
  <c r="W187"/>
  <c r="W172"/>
  <c r="W150"/>
  <c r="W175"/>
  <c r="W179"/>
  <c r="W153"/>
  <c r="W169"/>
  <c r="W181"/>
  <c r="W94"/>
  <c r="W72"/>
  <c r="W133"/>
  <c r="W39"/>
  <c r="W136"/>
  <c r="W188"/>
  <c r="W171"/>
  <c r="W174"/>
  <c r="W165"/>
  <c r="W55"/>
  <c r="W163"/>
  <c r="W145"/>
  <c r="W57"/>
  <c r="W144"/>
  <c r="W160"/>
  <c r="W95"/>
  <c r="W116"/>
  <c r="W81"/>
  <c r="W115"/>
  <c r="W92"/>
  <c r="W76"/>
  <c r="W80"/>
  <c r="W93"/>
  <c r="W96"/>
  <c r="W138"/>
  <c r="W117"/>
  <c r="W110"/>
  <c r="W49"/>
  <c r="W64"/>
  <c r="W44"/>
  <c r="W106"/>
  <c r="W112"/>
  <c r="W45"/>
  <c r="W48"/>
  <c r="W111"/>
  <c r="W97"/>
  <c r="W119"/>
  <c r="W78"/>
  <c r="W125"/>
  <c r="W60"/>
  <c r="W52"/>
  <c r="W147"/>
  <c r="W177"/>
  <c r="W184"/>
  <c r="W149"/>
  <c r="W157"/>
  <c r="W140"/>
  <c r="W176"/>
  <c r="W161"/>
  <c r="W46"/>
  <c r="W170"/>
  <c r="W129"/>
  <c r="W62"/>
  <c r="W51"/>
  <c r="W167"/>
  <c r="W166"/>
  <c r="W156"/>
  <c r="W180"/>
  <c r="W159"/>
  <c r="W178"/>
  <c r="W162"/>
  <c r="W66"/>
  <c r="W98"/>
  <c r="W77"/>
  <c r="W104"/>
  <c r="W69"/>
  <c r="W42"/>
  <c r="W53"/>
  <c r="W128"/>
  <c r="W82"/>
  <c r="W132"/>
  <c r="W56"/>
  <c r="W114"/>
  <c r="W135"/>
  <c r="W58"/>
  <c r="W146"/>
  <c r="W91"/>
  <c r="W86"/>
  <c r="W89"/>
  <c r="W70"/>
  <c r="W121"/>
  <c r="W142"/>
  <c r="W107"/>
  <c r="W40"/>
  <c r="W88"/>
  <c r="X39"/>
  <c r="W134"/>
  <c r="W123"/>
  <c r="W102"/>
  <c r="W100"/>
  <c r="W108"/>
  <c r="W87"/>
  <c r="W101"/>
  <c r="W83"/>
  <c r="W124"/>
  <c r="AL37" l="1"/>
  <c r="AL36" s="1"/>
  <c r="G56" i="4" s="1"/>
  <c r="AK19" i="10"/>
  <c r="AK21"/>
  <c r="AK35"/>
  <c r="AK27" s="1"/>
  <c r="AK18"/>
  <c r="Z21"/>
  <c r="AD35"/>
  <c r="AD27" s="1"/>
  <c r="Z35"/>
  <c r="Z27" s="1"/>
  <c r="AH21"/>
  <c r="AH35"/>
  <c r="AH25" s="1"/>
  <c r="Z20"/>
  <c r="AD21"/>
  <c r="Z18"/>
  <c r="AD19"/>
  <c r="AH18"/>
  <c r="AD18"/>
  <c r="AJ19"/>
  <c r="AE19"/>
  <c r="AJ6" i="1"/>
  <c r="AJ26" s="1"/>
  <c r="AI26"/>
  <c r="AE20" i="10"/>
  <c r="AJ35"/>
  <c r="AJ26" s="1"/>
  <c r="AF20"/>
  <c r="AG35"/>
  <c r="AG24" s="1"/>
  <c r="AE21"/>
  <c r="AJ21"/>
  <c r="AE35"/>
  <c r="AE24" s="1"/>
  <c r="AJ20"/>
  <c r="AA19"/>
  <c r="AI20"/>
  <c r="AB20"/>
  <c r="AC35"/>
  <c r="AC24" s="1"/>
  <c r="AB19"/>
  <c r="AA35"/>
  <c r="AA26" s="1"/>
  <c r="AA20"/>
  <c r="AC21"/>
  <c r="AG20"/>
  <c r="AB21"/>
  <c r="AA18"/>
  <c r="AC20"/>
  <c r="AB35"/>
  <c r="AB26" s="1"/>
  <c r="AI21"/>
  <c r="AI18"/>
  <c r="AG18"/>
  <c r="AG21"/>
  <c r="AC19"/>
  <c r="AI19"/>
  <c r="AF21"/>
  <c r="AH19"/>
  <c r="AF18"/>
  <c r="AF19"/>
  <c r="W7" i="1"/>
  <c r="X7" s="1"/>
  <c r="Y7" s="1"/>
  <c r="W21"/>
  <c r="X21" s="1"/>
  <c r="Y21" s="1"/>
  <c r="W11"/>
  <c r="X11" s="1"/>
  <c r="Y11" s="1"/>
  <c r="W20"/>
  <c r="X20" s="1"/>
  <c r="Y20" s="1"/>
  <c r="W18"/>
  <c r="X18" s="1"/>
  <c r="Y18" s="1"/>
  <c r="W24"/>
  <c r="X24" s="1"/>
  <c r="Y24" s="1"/>
  <c r="W6"/>
  <c r="X6" s="1"/>
  <c r="W9"/>
  <c r="X9" s="1"/>
  <c r="Y9" s="1"/>
  <c r="W8"/>
  <c r="X8" s="1"/>
  <c r="Y8" s="1"/>
  <c r="W10"/>
  <c r="X10" s="1"/>
  <c r="Y10" s="1"/>
  <c r="W13"/>
  <c r="X13" s="1"/>
  <c r="Y13" s="1"/>
  <c r="W22"/>
  <c r="X22" s="1"/>
  <c r="Y22" s="1"/>
  <c r="W15"/>
  <c r="X15" s="1"/>
  <c r="Y15" s="1"/>
  <c r="W12"/>
  <c r="X12" s="1"/>
  <c r="Y12" s="1"/>
  <c r="W17"/>
  <c r="X17" s="1"/>
  <c r="Y17" s="1"/>
  <c r="W23"/>
  <c r="X23" s="1"/>
  <c r="Y23" s="1"/>
  <c r="W19"/>
  <c r="X19" s="1"/>
  <c r="Y19" s="1"/>
  <c r="W14"/>
  <c r="X14" s="1"/>
  <c r="Y14" s="1"/>
  <c r="W16"/>
  <c r="X16" s="1"/>
  <c r="Y16" s="1"/>
  <c r="W25"/>
  <c r="X25" s="1"/>
  <c r="Y25" s="1"/>
  <c r="AI24" i="10"/>
  <c r="AI26"/>
  <c r="AI27"/>
  <c r="AI25"/>
  <c r="AK24"/>
  <c r="AF26"/>
  <c r="AF24"/>
  <c r="AF25"/>
  <c r="AF27"/>
  <c r="Y19" l="1"/>
  <c r="Y21"/>
  <c r="Y20"/>
  <c r="Y18"/>
  <c r="AK25"/>
  <c r="Z25"/>
  <c r="AK26"/>
  <c r="AD25"/>
  <c r="AD24"/>
  <c r="AD26"/>
  <c r="Z26"/>
  <c r="Z24"/>
  <c r="AH27"/>
  <c r="AH26"/>
  <c r="AH24"/>
  <c r="AG26"/>
  <c r="AG27"/>
  <c r="AG25"/>
  <c r="AC31" i="1"/>
  <c r="G46" i="4"/>
  <c r="AB27" i="10"/>
  <c r="AJ27"/>
  <c r="AJ24"/>
  <c r="AJ25"/>
  <c r="AE26"/>
  <c r="AE27"/>
  <c r="AE25"/>
  <c r="AA25"/>
  <c r="AC27"/>
  <c r="AC25"/>
  <c r="AC26"/>
  <c r="AB25"/>
  <c r="AA27"/>
  <c r="AA24"/>
  <c r="AB24"/>
  <c r="Y6" i="1"/>
  <c r="Y26" s="1"/>
  <c r="R31" s="1"/>
  <c r="H78" i="4" s="1"/>
  <c r="X26" i="1"/>
  <c r="Y27" i="10" l="1"/>
  <c r="Y26"/>
  <c r="Y25"/>
  <c r="Y24"/>
  <c r="B14" i="12"/>
  <c r="B15" s="1"/>
  <c r="C15" s="1"/>
  <c r="G55" i="4"/>
  <c r="G42"/>
  <c r="H79"/>
  <c r="B16" i="12" l="1"/>
  <c r="C16" s="1"/>
  <c r="D16" s="1"/>
  <c r="E16" s="1"/>
  <c r="F16" s="1"/>
  <c r="G16" s="1"/>
  <c r="H16" s="1"/>
  <c r="I16" s="1"/>
  <c r="J16" s="1"/>
  <c r="K16" s="1"/>
  <c r="L16" s="1"/>
  <c r="M16" s="1"/>
  <c r="N16" s="1"/>
  <c r="O16" s="1"/>
  <c r="P16" s="1"/>
  <c r="Q16" s="1"/>
  <c r="R16" s="1"/>
  <c r="S16" s="1"/>
  <c r="T16" s="1"/>
  <c r="U16" s="1"/>
  <c r="V16" s="1"/>
  <c r="W16" s="1"/>
  <c r="X16" s="1"/>
  <c r="Y16" s="1"/>
  <c r="Z16" s="1"/>
  <c r="D15"/>
  <c r="C14" l="1"/>
  <c r="E15"/>
  <c r="D14"/>
  <c r="F15" l="1"/>
  <c r="E14"/>
  <c r="F14" l="1"/>
  <c r="G15"/>
  <c r="G14" l="1"/>
  <c r="H15"/>
  <c r="H14" l="1"/>
  <c r="I15"/>
  <c r="J15" l="1"/>
  <c r="I14"/>
  <c r="K15" l="1"/>
  <c r="J14"/>
  <c r="K14" l="1"/>
  <c r="L15"/>
  <c r="M15" l="1"/>
  <c r="L14"/>
  <c r="N15" l="1"/>
  <c r="M14"/>
  <c r="N14" l="1"/>
  <c r="O15"/>
  <c r="O14" l="1"/>
  <c r="P15"/>
  <c r="Q15" l="1"/>
  <c r="P14"/>
  <c r="Q14" l="1"/>
  <c r="R15"/>
  <c r="S15" l="1"/>
  <c r="R14"/>
  <c r="S14" l="1"/>
  <c r="T15"/>
  <c r="T14" l="1"/>
  <c r="U15"/>
  <c r="V15" l="1"/>
  <c r="U14"/>
  <c r="V14" l="1"/>
  <c r="W15"/>
  <c r="X15" l="1"/>
  <c r="W14"/>
  <c r="Y15" l="1"/>
  <c r="X14"/>
  <c r="Y14" l="1"/>
  <c r="Z15"/>
  <c r="Z14" s="1"/>
  <c r="X12" i="10" l="1"/>
  <c r="X13"/>
  <c r="X14"/>
  <c r="X15"/>
  <c r="X18"/>
  <c r="X19"/>
  <c r="X20"/>
  <c r="C83" i="12" s="1"/>
  <c r="X21" i="10"/>
  <c r="C28" i="12" s="1"/>
  <c r="X24" i="10"/>
  <c r="X25"/>
  <c r="X26"/>
  <c r="C84" i="12" s="1"/>
  <c r="X27" i="10"/>
  <c r="C29" i="12" s="1"/>
  <c r="C22" l="1"/>
  <c r="D22" s="1"/>
  <c r="D25" s="1"/>
  <c r="C77"/>
  <c r="D28" l="1"/>
  <c r="D27"/>
  <c r="B48"/>
  <c r="C48" s="1"/>
  <c r="D29"/>
  <c r="D26"/>
  <c r="B101"/>
  <c r="D77"/>
  <c r="B51" l="1"/>
  <c r="B57" s="1"/>
  <c r="D80"/>
  <c r="F77"/>
  <c r="G77" s="1"/>
  <c r="D84"/>
  <c r="D81"/>
  <c r="D82"/>
  <c r="D83"/>
  <c r="C101"/>
  <c r="B104"/>
  <c r="D48"/>
  <c r="C51"/>
  <c r="C57" s="1"/>
  <c r="B37" l="1"/>
  <c r="B36"/>
  <c r="E48"/>
  <c r="D51"/>
  <c r="D57" s="1"/>
  <c r="B90"/>
  <c r="B110"/>
  <c r="D101"/>
  <c r="C104"/>
  <c r="C110" s="1"/>
  <c r="E101" l="1"/>
  <c r="D104"/>
  <c r="D110" s="1"/>
  <c r="F48"/>
  <c r="E51"/>
  <c r="E57" s="1"/>
  <c r="G48" l="1"/>
  <c r="F51"/>
  <c r="F57" s="1"/>
  <c r="F101"/>
  <c r="E104"/>
  <c r="E110" s="1"/>
  <c r="F104" l="1"/>
  <c r="F110" s="1"/>
  <c r="G101"/>
  <c r="H48"/>
  <c r="G51"/>
  <c r="G57" s="1"/>
  <c r="I48" l="1"/>
  <c r="H51"/>
  <c r="H57" s="1"/>
  <c r="H101"/>
  <c r="G104"/>
  <c r="G110" s="1"/>
  <c r="I101" l="1"/>
  <c r="H104"/>
  <c r="H110" s="1"/>
  <c r="J48"/>
  <c r="I51"/>
  <c r="I57" s="1"/>
  <c r="K48" l="1"/>
  <c r="J51"/>
  <c r="J57" s="1"/>
  <c r="J101"/>
  <c r="I104"/>
  <c r="I110" s="1"/>
  <c r="K101" l="1"/>
  <c r="J104"/>
  <c r="J110" s="1"/>
  <c r="L48"/>
  <c r="K51"/>
  <c r="K57" s="1"/>
  <c r="M48" l="1"/>
  <c r="L51"/>
  <c r="L57" s="1"/>
  <c r="L101"/>
  <c r="K104"/>
  <c r="K110" s="1"/>
  <c r="M101" l="1"/>
  <c r="L104"/>
  <c r="L110" s="1"/>
  <c r="N48"/>
  <c r="M51"/>
  <c r="N101" l="1"/>
  <c r="M104"/>
  <c r="B38"/>
  <c r="B39"/>
  <c r="M57"/>
  <c r="N51"/>
  <c r="N57" s="1"/>
  <c r="O48"/>
  <c r="P48" l="1"/>
  <c r="O51"/>
  <c r="O57" s="1"/>
  <c r="B53"/>
  <c r="F53"/>
  <c r="J53"/>
  <c r="N53"/>
  <c r="R53"/>
  <c r="V53"/>
  <c r="Z53"/>
  <c r="G49" i="4"/>
  <c r="G51"/>
  <c r="C53" i="12"/>
  <c r="G53"/>
  <c r="K53"/>
  <c r="O53"/>
  <c r="S53"/>
  <c r="W53"/>
  <c r="I53"/>
  <c r="Q53"/>
  <c r="Y53"/>
  <c r="D53"/>
  <c r="L53"/>
  <c r="T53"/>
  <c r="H53"/>
  <c r="X53"/>
  <c r="U53"/>
  <c r="M53"/>
  <c r="P53"/>
  <c r="E53"/>
  <c r="B91"/>
  <c r="M110"/>
  <c r="O101"/>
  <c r="N104"/>
  <c r="N110" s="1"/>
  <c r="T58" l="1"/>
  <c r="T70"/>
  <c r="T54"/>
  <c r="Q54"/>
  <c r="Q58"/>
  <c r="Q70"/>
  <c r="O55"/>
  <c r="O58"/>
  <c r="O70"/>
  <c r="O54"/>
  <c r="O60"/>
  <c r="I49" i="4"/>
  <c r="H51"/>
  <c r="I51"/>
  <c r="R54" i="12"/>
  <c r="R58"/>
  <c r="R70"/>
  <c r="B54"/>
  <c r="B58"/>
  <c r="B70"/>
  <c r="B55"/>
  <c r="B60"/>
  <c r="C106"/>
  <c r="G106"/>
  <c r="K106"/>
  <c r="O106"/>
  <c r="S106"/>
  <c r="W106"/>
  <c r="G50" i="4"/>
  <c r="I50" s="1"/>
  <c r="D106" i="12"/>
  <c r="H106"/>
  <c r="L106"/>
  <c r="P106"/>
  <c r="T106"/>
  <c r="X106"/>
  <c r="F106"/>
  <c r="N106"/>
  <c r="V106"/>
  <c r="B106"/>
  <c r="R106"/>
  <c r="M106"/>
  <c r="I106"/>
  <c r="Q106"/>
  <c r="Y106"/>
  <c r="J106"/>
  <c r="Z106"/>
  <c r="E106"/>
  <c r="U106"/>
  <c r="U54"/>
  <c r="U58"/>
  <c r="U70"/>
  <c r="L55"/>
  <c r="L60"/>
  <c r="L58"/>
  <c r="L54"/>
  <c r="L70"/>
  <c r="I54"/>
  <c r="I58"/>
  <c r="I55"/>
  <c r="I60"/>
  <c r="I70"/>
  <c r="K60"/>
  <c r="K54"/>
  <c r="K70"/>
  <c r="K58"/>
  <c r="K55"/>
  <c r="N54"/>
  <c r="N58"/>
  <c r="N70"/>
  <c r="N60"/>
  <c r="N55"/>
  <c r="E54"/>
  <c r="E58"/>
  <c r="E55"/>
  <c r="E60"/>
  <c r="E70"/>
  <c r="X54"/>
  <c r="X58"/>
  <c r="X70"/>
  <c r="D55"/>
  <c r="D60"/>
  <c r="D58"/>
  <c r="D70"/>
  <c r="D54"/>
  <c r="W58"/>
  <c r="W70"/>
  <c r="W54"/>
  <c r="G55"/>
  <c r="G58"/>
  <c r="G70"/>
  <c r="G54"/>
  <c r="G60"/>
  <c r="Z54"/>
  <c r="Z58"/>
  <c r="Z70"/>
  <c r="J54"/>
  <c r="J58"/>
  <c r="J70"/>
  <c r="J55"/>
  <c r="J60"/>
  <c r="Q48"/>
  <c r="P51"/>
  <c r="P57" s="1"/>
  <c r="P101"/>
  <c r="O104"/>
  <c r="O110" s="1"/>
  <c r="P54"/>
  <c r="P70"/>
  <c r="P58"/>
  <c r="H55"/>
  <c r="H60"/>
  <c r="H54"/>
  <c r="H58"/>
  <c r="H70"/>
  <c r="Y54"/>
  <c r="Y58"/>
  <c r="Y70"/>
  <c r="S54"/>
  <c r="S70"/>
  <c r="S58"/>
  <c r="C60"/>
  <c r="C54"/>
  <c r="C70"/>
  <c r="C58"/>
  <c r="C55"/>
  <c r="V54"/>
  <c r="V58"/>
  <c r="V70"/>
  <c r="F54"/>
  <c r="F58"/>
  <c r="F70"/>
  <c r="F60"/>
  <c r="F55"/>
  <c r="M54"/>
  <c r="M58"/>
  <c r="M55"/>
  <c r="M60"/>
  <c r="M70"/>
  <c r="P60" l="1"/>
  <c r="P63" s="1"/>
  <c r="P55"/>
  <c r="Q51"/>
  <c r="R48"/>
  <c r="D63"/>
  <c r="D64"/>
  <c r="D65"/>
  <c r="J107"/>
  <c r="J113"/>
  <c r="J108"/>
  <c r="J111"/>
  <c r="M108"/>
  <c r="M107"/>
  <c r="M111"/>
  <c r="M113"/>
  <c r="N107"/>
  <c r="N113"/>
  <c r="N108"/>
  <c r="N111"/>
  <c r="P107"/>
  <c r="P111"/>
  <c r="N64"/>
  <c r="N65"/>
  <c r="N63"/>
  <c r="K63"/>
  <c r="K64"/>
  <c r="K65"/>
  <c r="U107"/>
  <c r="U111"/>
  <c r="Y111"/>
  <c r="Y107"/>
  <c r="R107"/>
  <c r="R111"/>
  <c r="F107"/>
  <c r="F113"/>
  <c r="F108"/>
  <c r="F111"/>
  <c r="L108"/>
  <c r="L111"/>
  <c r="L113"/>
  <c r="L107"/>
  <c r="W111"/>
  <c r="W107"/>
  <c r="G111"/>
  <c r="G107"/>
  <c r="G108"/>
  <c r="G113"/>
  <c r="I55" i="4"/>
  <c r="I56"/>
  <c r="M65" i="12"/>
  <c r="M63"/>
  <c r="M64"/>
  <c r="H63"/>
  <c r="H65"/>
  <c r="H64"/>
  <c r="Q101"/>
  <c r="P104"/>
  <c r="P110" s="1"/>
  <c r="L63"/>
  <c r="L64"/>
  <c r="L65"/>
  <c r="E108"/>
  <c r="E107"/>
  <c r="E113"/>
  <c r="E111"/>
  <c r="Q107"/>
  <c r="Q111"/>
  <c r="B107"/>
  <c r="B113"/>
  <c r="B108"/>
  <c r="B111"/>
  <c r="X111"/>
  <c r="X107"/>
  <c r="H113"/>
  <c r="H107"/>
  <c r="H108"/>
  <c r="H111"/>
  <c r="S111"/>
  <c r="S107"/>
  <c r="C111"/>
  <c r="C107"/>
  <c r="C108"/>
  <c r="C113"/>
  <c r="F64"/>
  <c r="F65"/>
  <c r="F63"/>
  <c r="G63"/>
  <c r="G64"/>
  <c r="G65"/>
  <c r="I65"/>
  <c r="I64"/>
  <c r="I63"/>
  <c r="Z107"/>
  <c r="Z111"/>
  <c r="I108"/>
  <c r="I111"/>
  <c r="I107"/>
  <c r="I113"/>
  <c r="V107"/>
  <c r="V111"/>
  <c r="T111"/>
  <c r="T107"/>
  <c r="D108"/>
  <c r="D111"/>
  <c r="D107"/>
  <c r="D113"/>
  <c r="O111"/>
  <c r="O107"/>
  <c r="O108"/>
  <c r="O113"/>
  <c r="B64"/>
  <c r="B65"/>
  <c r="B63"/>
  <c r="C63"/>
  <c r="C64"/>
  <c r="C65"/>
  <c r="E65"/>
  <c r="E63"/>
  <c r="E64"/>
  <c r="K111"/>
  <c r="K107"/>
  <c r="K113"/>
  <c r="K108"/>
  <c r="O63"/>
  <c r="O64"/>
  <c r="O65"/>
  <c r="J64"/>
  <c r="J65"/>
  <c r="J63"/>
  <c r="P64" l="1"/>
  <c r="P65"/>
  <c r="F66"/>
  <c r="F67" s="1"/>
  <c r="G66"/>
  <c r="G67" s="1"/>
  <c r="B66"/>
  <c r="B67" s="1"/>
  <c r="M66"/>
  <c r="M67" s="1"/>
  <c r="P108"/>
  <c r="J66"/>
  <c r="J67" s="1"/>
  <c r="E116"/>
  <c r="E118"/>
  <c r="E117"/>
  <c r="G116"/>
  <c r="G118"/>
  <c r="G117"/>
  <c r="O66"/>
  <c r="O67" s="1"/>
  <c r="L66"/>
  <c r="L67" s="1"/>
  <c r="J117"/>
  <c r="J116"/>
  <c r="J118"/>
  <c r="F117"/>
  <c r="F116"/>
  <c r="F118"/>
  <c r="K66"/>
  <c r="K67" s="1"/>
  <c r="P113"/>
  <c r="S48"/>
  <c r="R51"/>
  <c r="B116"/>
  <c r="B118"/>
  <c r="B117"/>
  <c r="L117"/>
  <c r="L116"/>
  <c r="L118"/>
  <c r="N117"/>
  <c r="N116"/>
  <c r="N118"/>
  <c r="D66"/>
  <c r="D67" s="1"/>
  <c r="H117"/>
  <c r="H118"/>
  <c r="H116"/>
  <c r="H66"/>
  <c r="H67" s="1"/>
  <c r="K118"/>
  <c r="K117"/>
  <c r="K116"/>
  <c r="E66"/>
  <c r="E67" s="1"/>
  <c r="C66"/>
  <c r="C67" s="1"/>
  <c r="O118"/>
  <c r="O116"/>
  <c r="O117"/>
  <c r="D117"/>
  <c r="D116"/>
  <c r="D118"/>
  <c r="I116"/>
  <c r="I117"/>
  <c r="I118"/>
  <c r="I66"/>
  <c r="I67" s="1"/>
  <c r="C117"/>
  <c r="C118"/>
  <c r="C116"/>
  <c r="R101"/>
  <c r="Q104"/>
  <c r="N66"/>
  <c r="N67" s="1"/>
  <c r="M116"/>
  <c r="M118"/>
  <c r="M117"/>
  <c r="Q57"/>
  <c r="Q55"/>
  <c r="Q60"/>
  <c r="P66" l="1"/>
  <c r="P67" s="1"/>
  <c r="C119"/>
  <c r="C120" s="1"/>
  <c r="K119"/>
  <c r="K120" s="1"/>
  <c r="H119"/>
  <c r="H120" s="1"/>
  <c r="L119"/>
  <c r="L120" s="1"/>
  <c r="B119"/>
  <c r="B120" s="1"/>
  <c r="M119"/>
  <c r="M120" s="1"/>
  <c r="O119"/>
  <c r="O120" s="1"/>
  <c r="D119"/>
  <c r="D120" s="1"/>
  <c r="J119"/>
  <c r="J120" s="1"/>
  <c r="Q65"/>
  <c r="Q64"/>
  <c r="Q63"/>
  <c r="S101"/>
  <c r="R104"/>
  <c r="I119"/>
  <c r="I120" s="1"/>
  <c r="P117"/>
  <c r="P118"/>
  <c r="P116"/>
  <c r="G119"/>
  <c r="G120" s="1"/>
  <c r="N119"/>
  <c r="N120" s="1"/>
  <c r="R57"/>
  <c r="R55"/>
  <c r="R60"/>
  <c r="Q110"/>
  <c r="Q108"/>
  <c r="Q113"/>
  <c r="T48"/>
  <c r="S51"/>
  <c r="F119"/>
  <c r="F120" s="1"/>
  <c r="E119"/>
  <c r="E120" s="1"/>
  <c r="Q66" l="1"/>
  <c r="Q67" s="1"/>
  <c r="T101"/>
  <c r="S104"/>
  <c r="S57"/>
  <c r="S60"/>
  <c r="S55"/>
  <c r="U48"/>
  <c r="T51"/>
  <c r="R64"/>
  <c r="R65"/>
  <c r="R63"/>
  <c r="Q116"/>
  <c r="Q117"/>
  <c r="Q118"/>
  <c r="P119"/>
  <c r="P120" s="1"/>
  <c r="R110"/>
  <c r="R108"/>
  <c r="R113"/>
  <c r="R66" l="1"/>
  <c r="R67" s="1"/>
  <c r="S110"/>
  <c r="S108"/>
  <c r="S113"/>
  <c r="S63"/>
  <c r="S64"/>
  <c r="S65"/>
  <c r="Q119"/>
  <c r="Q120" s="1"/>
  <c r="T57"/>
  <c r="T55"/>
  <c r="T60"/>
  <c r="V48"/>
  <c r="U51"/>
  <c r="R116"/>
  <c r="R118"/>
  <c r="R117"/>
  <c r="U101"/>
  <c r="T104"/>
  <c r="V101" l="1"/>
  <c r="U104"/>
  <c r="R119"/>
  <c r="R120" s="1"/>
  <c r="U57"/>
  <c r="U60"/>
  <c r="U55"/>
  <c r="S66"/>
  <c r="S67" s="1"/>
  <c r="W48"/>
  <c r="V51"/>
  <c r="S117"/>
  <c r="S118"/>
  <c r="S116"/>
  <c r="T110"/>
  <c r="T108"/>
  <c r="T113"/>
  <c r="T63"/>
  <c r="T64"/>
  <c r="T65"/>
  <c r="T66" l="1"/>
  <c r="T67" s="1"/>
  <c r="S119"/>
  <c r="S120" s="1"/>
  <c r="X48"/>
  <c r="W51"/>
  <c r="T117"/>
  <c r="T116"/>
  <c r="T118"/>
  <c r="U110"/>
  <c r="U108"/>
  <c r="U113"/>
  <c r="V57"/>
  <c r="V60"/>
  <c r="V55"/>
  <c r="U65"/>
  <c r="U63"/>
  <c r="U64"/>
  <c r="V104"/>
  <c r="W101"/>
  <c r="T119" l="1"/>
  <c r="T120" s="1"/>
  <c r="X101"/>
  <c r="W104"/>
  <c r="U116"/>
  <c r="U118"/>
  <c r="U117"/>
  <c r="V110"/>
  <c r="V113"/>
  <c r="V108"/>
  <c r="W57"/>
  <c r="W60"/>
  <c r="W55"/>
  <c r="V64"/>
  <c r="V65"/>
  <c r="V63"/>
  <c r="U66"/>
  <c r="U67" s="1"/>
  <c r="Y48"/>
  <c r="X51"/>
  <c r="U119" l="1"/>
  <c r="U120" s="1"/>
  <c r="V66"/>
  <c r="V67" s="1"/>
  <c r="V117"/>
  <c r="V118"/>
  <c r="V116"/>
  <c r="W63"/>
  <c r="W64"/>
  <c r="W65"/>
  <c r="W110"/>
  <c r="W113"/>
  <c r="W108"/>
  <c r="X57"/>
  <c r="X60"/>
  <c r="X55"/>
  <c r="Y101"/>
  <c r="X104"/>
  <c r="Z48"/>
  <c r="Z51" s="1"/>
  <c r="Y51"/>
  <c r="W66" l="1"/>
  <c r="W67" s="1"/>
  <c r="V119"/>
  <c r="V120" s="1"/>
  <c r="Y57"/>
  <c r="Y55"/>
  <c r="Y60"/>
  <c r="Z57"/>
  <c r="Z55"/>
  <c r="Z60"/>
  <c r="W116"/>
  <c r="W118"/>
  <c r="W117"/>
  <c r="X63"/>
  <c r="X65"/>
  <c r="X64"/>
  <c r="X110"/>
  <c r="X113"/>
  <c r="X108"/>
  <c r="Z101"/>
  <c r="Z104" s="1"/>
  <c r="Y104"/>
  <c r="X66" l="1"/>
  <c r="X67" s="1"/>
  <c r="Z64"/>
  <c r="Z65"/>
  <c r="Z63"/>
  <c r="Z110"/>
  <c r="Z108"/>
  <c r="Z113"/>
  <c r="W119"/>
  <c r="W120" s="1"/>
  <c r="Y65"/>
  <c r="Y64"/>
  <c r="Y63"/>
  <c r="X117"/>
  <c r="X118"/>
  <c r="X116"/>
  <c r="Y110"/>
  <c r="Y108"/>
  <c r="Y113"/>
  <c r="AA55"/>
  <c r="Y66" l="1"/>
  <c r="Y67" s="1"/>
  <c r="Z66"/>
  <c r="Z67" s="1"/>
  <c r="Z116"/>
  <c r="Z117"/>
  <c r="Z118"/>
  <c r="X119"/>
  <c r="X120" s="1"/>
  <c r="Y116"/>
  <c r="Y117"/>
  <c r="Y118"/>
  <c r="Y119" l="1"/>
  <c r="Y120" s="1"/>
  <c r="Z119"/>
  <c r="Z120" s="1"/>
</calcChain>
</file>

<file path=xl/comments1.xml><?xml version="1.0" encoding="utf-8"?>
<comments xmlns="http://schemas.openxmlformats.org/spreadsheetml/2006/main">
  <authors>
    <author>ald39959</author>
  </authors>
  <commentList>
    <comment ref="Q38" authorId="0">
      <text>
        <r>
          <rPr>
            <sz val="8"/>
            <color indexed="81"/>
            <rFont val="Tahoma"/>
            <family val="2"/>
          </rPr>
          <t>Column required for both models</t>
        </r>
      </text>
    </comment>
    <comment ref="R38" authorId="0">
      <text>
        <r>
          <rPr>
            <sz val="8"/>
            <color indexed="81"/>
            <rFont val="Tahoma"/>
            <family val="2"/>
          </rPr>
          <t>Column required for both models</t>
        </r>
      </text>
    </comment>
  </commentList>
</comments>
</file>

<file path=xl/comments2.xml><?xml version="1.0" encoding="utf-8"?>
<comments xmlns="http://schemas.openxmlformats.org/spreadsheetml/2006/main">
  <authors>
    <author>ald39959</author>
  </authors>
  <commentList>
    <comment ref="A67" authorId="0">
      <text>
        <r>
          <rPr>
            <sz val="8"/>
            <color indexed="81"/>
            <rFont val="Tahoma"/>
            <family val="2"/>
          </rPr>
          <t>This is weighted based on full split of deductions e.g. there is some allowance that will be attribted to Unavailablity</t>
        </r>
      </text>
    </comment>
    <comment ref="A120" authorId="0">
      <text>
        <r>
          <rPr>
            <sz val="8"/>
            <color indexed="81"/>
            <rFont val="Tahoma"/>
            <family val="2"/>
          </rPr>
          <t>This is weighted based on full split of deductions e.g. there is some allowance that will be attribted to Unavailablity</t>
        </r>
      </text>
    </comment>
  </commentList>
</comments>
</file>

<file path=xl/sharedStrings.xml><?xml version="1.0" encoding="utf-8"?>
<sst xmlns="http://schemas.openxmlformats.org/spreadsheetml/2006/main" count="1229" uniqueCount="644">
  <si>
    <t>Operating Efficiently</t>
  </si>
  <si>
    <t>Utility/Building Services</t>
  </si>
  <si>
    <t>Unprogrammed Maintenance</t>
  </si>
  <si>
    <t>Utility Supplies</t>
  </si>
  <si>
    <t>Bi-annual review of supplier / contractors.</t>
  </si>
  <si>
    <t>Review of Contingency Plan implementation.</t>
  </si>
  <si>
    <t>Selected SUR</t>
  </si>
  <si>
    <t>No. of Rooms</t>
  </si>
  <si>
    <t>SUF</t>
  </si>
  <si>
    <t>Review of monitoring processes and helpdesk records.</t>
  </si>
  <si>
    <t>Deduction Per Session (Actual)</t>
  </si>
  <si>
    <t>Deduction Per Session (Calculated)</t>
  </si>
  <si>
    <t>TAGSUF per area</t>
  </si>
  <si>
    <t>Total TAGSUF for Room Type</t>
  </si>
  <si>
    <t>total TAGSUF</t>
  </si>
  <si>
    <t>SUA (Whole Facility) per Session</t>
  </si>
  <si>
    <t>SUA (Whole Facility) (TAGSUF) per year</t>
  </si>
  <si>
    <t>total GSU per session</t>
  </si>
  <si>
    <t>total GSU per session (Geared)</t>
  </si>
  <si>
    <t>Taken from figure entered in General Inputs Sheet</t>
  </si>
  <si>
    <t>Identifies Unique values in Column T</t>
  </si>
  <si>
    <t>Identifies Unique values in Column V</t>
  </si>
  <si>
    <t>SUA (V30) * SUR</t>
  </si>
  <si>
    <t>GSU per Area * SUR</t>
  </si>
  <si>
    <t>GSU per Area * SUR unless lower than Min Deduction Applied</t>
  </si>
  <si>
    <t>Revised Deduction * Number of Rooms</t>
  </si>
  <si>
    <t>GSU per area * No. of Rooms</t>
  </si>
  <si>
    <t>TAGSUF per area * No. of Rooms</t>
  </si>
  <si>
    <t>GSU per Area * number of sessions per week * 52</t>
  </si>
  <si>
    <t>TAGSUF</t>
  </si>
  <si>
    <t>SUR Calculation</t>
  </si>
  <si>
    <t>Min Availability Deduction</t>
  </si>
  <si>
    <t>SUF/TAGSUF</t>
  </si>
  <si>
    <t>Whole Facility Unavailability per DP</t>
  </si>
  <si>
    <t>Final Gearing</t>
  </si>
  <si>
    <t>Gearing Applied</t>
  </si>
  <si>
    <t>Indexable Element of MSP</t>
  </si>
  <si>
    <t>Monthly Service Payment (MSP) (Before Adjustments)</t>
  </si>
  <si>
    <r>
      <t xml:space="preserve">Look-up Table </t>
    </r>
    <r>
      <rPr>
        <sz val="10"/>
        <color indexed="10"/>
        <rFont val="Arial"/>
        <family val="2"/>
      </rPr>
      <t>DO NOT DELETE</t>
    </r>
  </si>
  <si>
    <t>MSP Margin as percentage of ASPo</t>
  </si>
  <si>
    <t>Ratchet</t>
  </si>
  <si>
    <t>Minor Deduction Relief Point</t>
  </si>
  <si>
    <t>Repeated Failures</t>
  </si>
  <si>
    <t>Ratchet Rolling Period</t>
  </si>
  <si>
    <t>Good Failures Per Month</t>
  </si>
  <si>
    <t>Schedule Part 14, Clause 2.1(a)</t>
  </si>
  <si>
    <t>Schedule Part 14, Clause 2.1(b)</t>
  </si>
  <si>
    <t>Schedule Part 14, Clause 2.1(c)</t>
  </si>
  <si>
    <t>Schedule Part 14, Clause 2.3</t>
  </si>
  <si>
    <t>Schedule Part 14, Clause 5</t>
  </si>
  <si>
    <t>Schedule Part 14, Service Unit Rate Definition</t>
  </si>
  <si>
    <t>Schedule Part 14, Deduction Period Definition</t>
  </si>
  <si>
    <t>Schedule Part 14, Minimum Availability Deduction Definition</t>
  </si>
  <si>
    <t>Project Agreement Clause 24.3.2</t>
  </si>
  <si>
    <t>PPM job cards and helpdesk records.</t>
  </si>
  <si>
    <t>No reported non-compliances.</t>
  </si>
  <si>
    <t>Records of communications and notifications.</t>
  </si>
  <si>
    <t>Contingency Planning</t>
  </si>
  <si>
    <t>Immediate</t>
  </si>
  <si>
    <t>As set out in the relevant Contingency Plan</t>
  </si>
  <si>
    <t>Inspection of PPM inspection sheets and Utilities records.</t>
  </si>
  <si>
    <t>Input Gearing</t>
  </si>
  <si>
    <t>Actual Gearing</t>
  </si>
  <si>
    <t>Ungeared WFU</t>
  </si>
  <si>
    <t xml:space="preserve">No reported non-compliances.  </t>
  </si>
  <si>
    <t>Number of Days in the Contract Month</t>
  </si>
  <si>
    <t>Performance Failure Deductions</t>
  </si>
  <si>
    <t>Minor</t>
  </si>
  <si>
    <t>Medium</t>
  </si>
  <si>
    <t>Major</t>
  </si>
  <si>
    <t>Sessional Deduction</t>
  </si>
  <si>
    <t>Day Deduction</t>
  </si>
  <si>
    <t>Bad Performance Scenario</t>
  </si>
  <si>
    <t>Bad Threshold</t>
  </si>
  <si>
    <t>Warning Notice</t>
  </si>
  <si>
    <t>Termination</t>
  </si>
  <si>
    <t>Availability</t>
  </si>
  <si>
    <t>Termination/Warning Notices</t>
  </si>
  <si>
    <t>Minimum Availability Deduction</t>
  </si>
  <si>
    <t>BASE DATA</t>
  </si>
  <si>
    <t>Minimum Availability Threshold</t>
  </si>
  <si>
    <t>Cumulative No. of Rooms</t>
  </si>
  <si>
    <t>Quality, Environment, and Health &amp; Safety</t>
  </si>
  <si>
    <t>Bi-Annually</t>
  </si>
  <si>
    <t>Utilising TAGSUF</t>
  </si>
  <si>
    <t>Access and Works Management</t>
  </si>
  <si>
    <t>Staff &amp; Development</t>
  </si>
  <si>
    <t>Recruitment</t>
  </si>
  <si>
    <t>Monthly</t>
  </si>
  <si>
    <t>Training and Induction</t>
  </si>
  <si>
    <t>Per incident</t>
  </si>
  <si>
    <t>Annually</t>
  </si>
  <si>
    <t>Human Resources Issues</t>
  </si>
  <si>
    <t>Per Occurrence</t>
  </si>
  <si>
    <t>Partnerships and Resources</t>
  </si>
  <si>
    <t>Liaison</t>
  </si>
  <si>
    <t>Per request</t>
  </si>
  <si>
    <t>Supply Chain Management</t>
  </si>
  <si>
    <t>Bi-annually</t>
  </si>
  <si>
    <t>Comments</t>
  </si>
  <si>
    <t>Total Failures</t>
  </si>
  <si>
    <t>Fire Safety and Security Systems and Procedures</t>
  </si>
  <si>
    <t xml:space="preserve">% rooms threshold for Min Deduction </t>
  </si>
  <si>
    <t>Cumulative % of Rooms</t>
  </si>
  <si>
    <t>Performance and Information Management</t>
  </si>
  <si>
    <t>Helpdesk</t>
  </si>
  <si>
    <t>Daily</t>
  </si>
  <si>
    <t>Year 1 ASP</t>
  </si>
  <si>
    <t>IF</t>
  </si>
  <si>
    <t>RPI</t>
  </si>
  <si>
    <t>Minor Performance Deduction</t>
  </si>
  <si>
    <t>Medium Performance Deduction</t>
  </si>
  <si>
    <t>Major Performance Deduction</t>
  </si>
  <si>
    <t>Whole Facility Unavailability (per day)</t>
  </si>
  <si>
    <t>Performance</t>
  </si>
  <si>
    <t>Total</t>
  </si>
  <si>
    <t>Failures per annum</t>
  </si>
  <si>
    <t>Monthly Deduction</t>
  </si>
  <si>
    <t>Percentage Weighting</t>
  </si>
  <si>
    <t>Failures Per Month</t>
  </si>
  <si>
    <t>Weighting (monthly Failures)</t>
  </si>
  <si>
    <t>Year</t>
  </si>
  <si>
    <t>ASP</t>
  </si>
  <si>
    <t>Percentage of ASP</t>
  </si>
  <si>
    <t>Percentage of Indexable Portion</t>
  </si>
  <si>
    <t>Events Per Month</t>
  </si>
  <si>
    <t>Events Per Year</t>
  </si>
  <si>
    <t>Rooms out per scenario</t>
  </si>
  <si>
    <t>Fair Unavailable Rooms Out</t>
  </si>
  <si>
    <t>Fair UBU Rooms Out</t>
  </si>
  <si>
    <t>Poor Unavailable Rooms Out</t>
  </si>
  <si>
    <t>Poor UBU Rooms Out</t>
  </si>
  <si>
    <t>Fair Failures Per Month</t>
  </si>
  <si>
    <t>Year 1 Threshold (Poor) Deductions Per Month</t>
  </si>
  <si>
    <t>Through Helpdesk system.</t>
  </si>
  <si>
    <t>Schedule of Accommodation Version</t>
  </si>
  <si>
    <t>PS Ref</t>
  </si>
  <si>
    <t>Performance Standard</t>
  </si>
  <si>
    <t>Performance Monitoring</t>
  </si>
  <si>
    <t>Category</t>
  </si>
  <si>
    <t>Response Period</t>
  </si>
  <si>
    <t>Rectification Period</t>
  </si>
  <si>
    <t>Performance Monitoring Period</t>
  </si>
  <si>
    <t>Remedial Period / Remedy</t>
  </si>
  <si>
    <t>Information submitted in the agreed format and quality by the agreed date.</t>
  </si>
  <si>
    <t>Per Session</t>
  </si>
  <si>
    <t>No instance of Staff failing to where appropriate uniform/PPE/identification badge within the Facilities</t>
  </si>
  <si>
    <t xml:space="preserve">No reported non-compliance.  </t>
  </si>
  <si>
    <t>Scheduled meeting attended by designated Staff.</t>
  </si>
  <si>
    <t xml:space="preserve">Information provided in the agreed format and quality by the agreed date.  </t>
  </si>
  <si>
    <t>Deduction Cost per Room</t>
  </si>
  <si>
    <t>Availability Deduction for Area Type</t>
  </si>
  <si>
    <t>Unique Deduction Value</t>
  </si>
  <si>
    <t>Number of Rooms</t>
  </si>
  <si>
    <t>GSU's per area</t>
  </si>
  <si>
    <t>Total GSU's for Room Type</t>
  </si>
  <si>
    <t>Department</t>
  </si>
  <si>
    <t>Good</t>
  </si>
  <si>
    <t>Fair</t>
  </si>
  <si>
    <t>Poor</t>
  </si>
  <si>
    <t>Bad</t>
  </si>
  <si>
    <t>Payment Mechanism Calibration</t>
  </si>
  <si>
    <t>Calibration Model</t>
  </si>
  <si>
    <t>Number of Days in the Contract Year</t>
  </si>
  <si>
    <t>Review of customer satisfaction survey issue records.</t>
  </si>
  <si>
    <t>Review of customer satisfaction survey results.</t>
  </si>
  <si>
    <t>Schedule of valid certificates are available when required.</t>
  </si>
  <si>
    <t>Non-Indexable Portion</t>
  </si>
  <si>
    <t>Indexable Portion</t>
  </si>
  <si>
    <t>No reported non-compliance.</t>
  </si>
  <si>
    <t>No reported non-compliance</t>
  </si>
  <si>
    <t>Total Deduction per Annum</t>
  </si>
  <si>
    <t>total Deduction as % of Indexable Portion</t>
  </si>
  <si>
    <t>Policy and Strategy</t>
  </si>
  <si>
    <t>Management and Strategy</t>
  </si>
  <si>
    <t>N/A</t>
  </si>
  <si>
    <t>Per occurrence</t>
  </si>
  <si>
    <t>Monthly Deductions (Calculated based on set number of failures)</t>
  </si>
  <si>
    <t>Monthly Total</t>
  </si>
  <si>
    <t>Monthly Threshold (£) based on set threshold %</t>
  </si>
  <si>
    <t>% of indexed portion (calculated) (Penalty vs Service Provider Income)</t>
  </si>
  <si>
    <t>%of indexed portion (threshold) (Penalty vs Service Provider Income)</t>
  </si>
  <si>
    <t>Variance between calculated based on failures and threshold calculation</t>
  </si>
  <si>
    <t>Number of Performance Failures per month at time in year 1</t>
  </si>
  <si>
    <t>Additional Minor Failures</t>
  </si>
  <si>
    <t>Additional Medium Failures</t>
  </si>
  <si>
    <t>Additional Major Failures</t>
  </si>
  <si>
    <t>Weighted Additional Failures</t>
  </si>
  <si>
    <t>Total Performance Failures within threshold</t>
  </si>
  <si>
    <t>Days of Whole Facility Unavailability in Threshold</t>
  </si>
  <si>
    <t>Indexable Factor (IF)</t>
  </si>
  <si>
    <t>Assumed RPI</t>
  </si>
  <si>
    <t>SUR Calculation Basis</t>
  </si>
  <si>
    <t>Failures Per annum</t>
  </si>
  <si>
    <t>Failures per month</t>
  </si>
  <si>
    <t>Non indexable Portion</t>
  </si>
  <si>
    <t>Poor Performance Scenario</t>
  </si>
  <si>
    <t>Poor Threshold</t>
  </si>
  <si>
    <t>Basic Indexations</t>
  </si>
  <si>
    <t>Room Affected</t>
  </si>
  <si>
    <t>Unavailable but used</t>
  </si>
  <si>
    <t>Actual Value</t>
  </si>
  <si>
    <t>SUR</t>
  </si>
  <si>
    <t>GSU Affected</t>
  </si>
  <si>
    <t>Unavailable</t>
  </si>
  <si>
    <t>Days</t>
  </si>
  <si>
    <t>Sessions per day</t>
  </si>
  <si>
    <t>Monthly audit of helpdesk records.</t>
  </si>
  <si>
    <t xml:space="preserve">Monthly audit of helpdesk records.  </t>
  </si>
  <si>
    <t>Review of Emergency event.</t>
  </si>
  <si>
    <t>Monthly inspection of call logging records.</t>
  </si>
  <si>
    <t>Where</t>
  </si>
  <si>
    <t>Check quality management system is in place (accredited to ISO 9001 within18 months )</t>
  </si>
  <si>
    <t>Check environmental management system is in place (accredited to ISO 14001 within 18 months)</t>
  </si>
  <si>
    <t>No failure to meet the requirements of the Permit to Work System.</t>
  </si>
  <si>
    <t>Records available when required.</t>
  </si>
  <si>
    <t>Year 1 Threshold (Bad) Deductions Per Month</t>
  </si>
  <si>
    <t>General Input</t>
  </si>
  <si>
    <t>Number of PS</t>
  </si>
  <si>
    <t>Quarterly</t>
  </si>
  <si>
    <t>Monitoring and Records</t>
  </si>
  <si>
    <t>Regular Reporting and Information Requests</t>
  </si>
  <si>
    <t>Programmed Maintenance and Lifecycle</t>
  </si>
  <si>
    <t>All tools and equipment used in the delivery of the Service must be in good working order, carry the correct and valid certification/licence, and must (where applicable) be used by a trained operative.</t>
  </si>
  <si>
    <t>Statutory Testing</t>
  </si>
  <si>
    <t>As per Appendix C</t>
  </si>
  <si>
    <t>Monitoring Method</t>
  </si>
  <si>
    <t>Revised Availability Deduction per Session</t>
  </si>
  <si>
    <t>Sessions Per Week</t>
  </si>
  <si>
    <t>Calculated Availability Deduction Per Session
(Column AB)</t>
  </si>
  <si>
    <t>Minimum Deduction Applied</t>
  </si>
  <si>
    <t>Whole Facility Unavavailability per DP</t>
  </si>
  <si>
    <t>Deduction Period (DP)</t>
  </si>
  <si>
    <t>Sessions</t>
  </si>
  <si>
    <t>Total Performance Failures</t>
  </si>
  <si>
    <t>Variance of threshold from Whole Facility Unavailability (£)</t>
  </si>
  <si>
    <t>% Variance between calculated and % derived threshold</t>
  </si>
  <si>
    <t>Sessions Per Day</t>
  </si>
  <si>
    <t>Sessions in Day</t>
  </si>
  <si>
    <t>All PPM proposed in the Monthly Service Report has been completed within the proposed month to the required standards</t>
  </si>
  <si>
    <t>All fire safety system PPM meet the required standards.</t>
  </si>
  <si>
    <t>No failure to provide assistance.</t>
  </si>
  <si>
    <t>No failure to provide Helpdesk in accordance with this Service Level Specification and/or the Method Statements.</t>
  </si>
  <si>
    <t>Review of records, procedures and instructions.</t>
  </si>
  <si>
    <t>Annual review of records.</t>
  </si>
  <si>
    <t>Annual Service Payment (ASPo)</t>
  </si>
  <si>
    <t>Scenario 2 - Description</t>
  </si>
  <si>
    <t>Scenario 3 - Description</t>
  </si>
  <si>
    <t>Scenario 4 - Description</t>
  </si>
  <si>
    <t>Scenario 5 - Description</t>
  </si>
  <si>
    <t>Scenario 6 - Description</t>
  </si>
  <si>
    <t>Scenario 7 - Description</t>
  </si>
  <si>
    <t>Scenario 8 - Description</t>
  </si>
  <si>
    <t>Scenario 9 - Description</t>
  </si>
  <si>
    <t>Scenario 10 - Description</t>
  </si>
  <si>
    <t>Scenario 11 - Description</t>
  </si>
  <si>
    <t>Scenario 12 - Description</t>
  </si>
  <si>
    <t>NOTE THIS IS AN ARRAY FORMULA (Shift + Ctrl + Enter)</t>
  </si>
  <si>
    <t xml:space="preserve">Annual review completed prior to commencement of each Contract Year.  </t>
  </si>
  <si>
    <t>Geared WFU</t>
  </si>
  <si>
    <t xml:space="preserve">Review of Programmed Maintenance records against Schedule of Programmed Maintenance as it relates to the relevant Contract Month.  </t>
  </si>
  <si>
    <t>Entry included</t>
  </si>
  <si>
    <t>Scenario 1 - Description</t>
  </si>
  <si>
    <t>Calculated value (UBU)</t>
  </si>
  <si>
    <t>Actual Value (UBU)</t>
  </si>
  <si>
    <t>Unavailable Scenarios</t>
  </si>
  <si>
    <t>Unavailable but Used Scenarios</t>
  </si>
  <si>
    <t>Unavailable Deductions</t>
  </si>
  <si>
    <t>Unavailable but Used Deductions</t>
  </si>
  <si>
    <t>Annual review of protocol.</t>
  </si>
  <si>
    <t>Dept Priority * Weighted Room Score</t>
  </si>
  <si>
    <t>Calculated Unique Deduction Value</t>
  </si>
  <si>
    <t>Inspection of commissioning test records, maintenance manuals and drawings are updated by due date.</t>
  </si>
  <si>
    <t>Information available by agreed date.</t>
  </si>
  <si>
    <t>Visual inspection of equipment and review of maintenance records</t>
  </si>
  <si>
    <t>Review of testing records and certificates.</t>
  </si>
  <si>
    <t>Ref</t>
  </si>
  <si>
    <t>Sub Area</t>
  </si>
  <si>
    <t>Room Name</t>
  </si>
  <si>
    <t>Paymech Room No.</t>
  </si>
  <si>
    <t>TSU</t>
  </si>
  <si>
    <t>GSU per Functional Area</t>
  </si>
  <si>
    <t xml:space="preserve">Consequential Unavailable Areas </t>
  </si>
  <si>
    <t>Good Minor</t>
  </si>
  <si>
    <t>Routine Threshold</t>
  </si>
  <si>
    <t>Important Threshold</t>
  </si>
  <si>
    <t>Good Per Month</t>
  </si>
  <si>
    <t>Fair Per Month</t>
  </si>
  <si>
    <t>Poor Per Month</t>
  </si>
  <si>
    <t>Bad Per Month</t>
  </si>
  <si>
    <t>Routine</t>
  </si>
  <si>
    <t>Important</t>
  </si>
  <si>
    <t>All Other</t>
  </si>
  <si>
    <t>All other Threshold</t>
  </si>
  <si>
    <t>Annual Deductions including Repeated Failure</t>
  </si>
  <si>
    <t>FAILURE EVENT ASSUMPTIONS AND OUTPUTS</t>
  </si>
  <si>
    <t>Department Priority</t>
  </si>
  <si>
    <t>Room Priority</t>
  </si>
  <si>
    <t>Weighted</t>
  </si>
  <si>
    <t>MAD (Calculated)</t>
  </si>
  <si>
    <r>
      <t xml:space="preserve">1 Business Day.  To commence on identification of failure. </t>
    </r>
    <r>
      <rPr>
        <b/>
        <sz val="8.5"/>
        <color theme="1"/>
        <rFont val="Arial"/>
        <family val="2"/>
      </rPr>
      <t>Remedy:</t>
    </r>
    <r>
      <rPr>
        <sz val="8.5"/>
        <color theme="1"/>
        <rFont val="Arial"/>
        <family val="2"/>
      </rPr>
      <t xml:space="preserve">  Inform the Authority’s Representative of proposed changes.</t>
    </r>
  </si>
  <si>
    <t>Integration with Authority Policies and Operation</t>
  </si>
  <si>
    <t xml:space="preserve">Document reviewed and updated to reflect current processes and procedures and approved by the Authority. </t>
  </si>
  <si>
    <r>
      <t xml:space="preserve">5 Business Days.  To commence on identification of failure. </t>
    </r>
    <r>
      <rPr>
        <b/>
        <sz val="8.5"/>
        <color theme="1"/>
        <rFont val="Arial"/>
        <family val="2"/>
      </rPr>
      <t>Remedy</t>
    </r>
    <r>
      <rPr>
        <sz val="8.5"/>
        <color theme="1"/>
        <rFont val="Arial"/>
        <family val="2"/>
      </rPr>
      <t>: Review Building User Guide and update as necessary</t>
    </r>
  </si>
  <si>
    <t>Procedure agreed with Authority. No reported non-compliance.</t>
  </si>
  <si>
    <r>
      <t xml:space="preserve">3 Business Days. To commence on identification of failure. </t>
    </r>
    <r>
      <rPr>
        <b/>
        <sz val="8.5"/>
        <color theme="1"/>
        <rFont val="Arial"/>
        <family val="2"/>
      </rPr>
      <t>Remedy:</t>
    </r>
    <r>
      <rPr>
        <sz val="8.5"/>
        <color theme="1"/>
        <rFont val="Arial"/>
        <family val="2"/>
      </rPr>
      <t xml:space="preserve"> Amend quality assurance processes and raise Staff awareness.</t>
    </r>
  </si>
  <si>
    <r>
      <t xml:space="preserve">5 Business Days. To commence on identification of failure. </t>
    </r>
    <r>
      <rPr>
        <b/>
        <sz val="8.5"/>
        <color theme="1"/>
        <rFont val="Arial"/>
        <family val="2"/>
      </rPr>
      <t>Remedy:</t>
    </r>
    <r>
      <rPr>
        <sz val="8.5"/>
        <color theme="1"/>
        <rFont val="Arial"/>
        <family val="2"/>
      </rPr>
      <t xml:space="preserve">  Health and Safety system is developed and appropriate training is carried out for all Staff.</t>
    </r>
  </si>
  <si>
    <r>
      <t xml:space="preserve">5 Business Days.  To commence on identification of failure. </t>
    </r>
    <r>
      <rPr>
        <b/>
        <sz val="8.5"/>
        <color theme="1"/>
        <rFont val="Arial"/>
        <family val="2"/>
      </rPr>
      <t>Remedy:</t>
    </r>
    <r>
      <rPr>
        <sz val="8.5"/>
        <color theme="1"/>
        <rFont val="Arial"/>
        <family val="2"/>
      </rPr>
      <t xml:space="preserve">  Staff awareness is raised and a current Health &amp; Safety manual is available to all Staff.</t>
    </r>
  </si>
  <si>
    <r>
      <t xml:space="preserve">5 Business Days. To commence on identification of failure. </t>
    </r>
    <r>
      <rPr>
        <b/>
        <sz val="8.5"/>
        <color theme="1"/>
        <rFont val="Arial"/>
        <family val="2"/>
      </rPr>
      <t>Remedy:</t>
    </r>
    <r>
      <rPr>
        <sz val="8.5"/>
        <color theme="1"/>
        <rFont val="Arial"/>
        <family val="2"/>
      </rPr>
      <t xml:space="preserve">  Quality management system is developed and appropriate training is carried out for all Staff.</t>
    </r>
  </si>
  <si>
    <r>
      <t xml:space="preserve">5 Business Days. To commence on identification of failure. </t>
    </r>
    <r>
      <rPr>
        <b/>
        <sz val="8.5"/>
        <color theme="1"/>
        <rFont val="Arial"/>
        <family val="2"/>
      </rPr>
      <t>Remedy:</t>
    </r>
    <r>
      <rPr>
        <sz val="8.5"/>
        <color theme="1"/>
        <rFont val="Arial"/>
        <family val="2"/>
      </rPr>
      <t xml:space="preserve">  Quality management system corrective actions are carried out in accordance with the requirements.</t>
    </r>
  </si>
  <si>
    <r>
      <t xml:space="preserve">5 Business Days. To commence on identification of failure. </t>
    </r>
    <r>
      <rPr>
        <b/>
        <sz val="8.5"/>
        <color theme="1"/>
        <rFont val="Arial"/>
        <family val="2"/>
      </rPr>
      <t>Remedy:</t>
    </r>
    <r>
      <rPr>
        <sz val="8.5"/>
        <color theme="1"/>
        <rFont val="Arial"/>
        <family val="2"/>
      </rPr>
      <t xml:space="preserve">  Environmental management system is developed and appropriate training is carried out for all Staff.</t>
    </r>
  </si>
  <si>
    <r>
      <t xml:space="preserve">5 Business Days. To commence on identification of failure. </t>
    </r>
    <r>
      <rPr>
        <b/>
        <sz val="8.5"/>
        <color theme="1"/>
        <rFont val="Arial"/>
        <family val="2"/>
      </rPr>
      <t>Remedy:</t>
    </r>
    <r>
      <rPr>
        <sz val="8.5"/>
        <color theme="1"/>
        <rFont val="Arial"/>
        <family val="2"/>
      </rPr>
      <t xml:space="preserve">  EMS corrective actions are carried out in accordance with the requirements.</t>
    </r>
  </si>
  <si>
    <r>
      <t xml:space="preserve">1 Business Day. To commence on identification of failure. </t>
    </r>
    <r>
      <rPr>
        <b/>
        <sz val="8.5"/>
        <color theme="1"/>
        <rFont val="Arial"/>
        <family val="2"/>
      </rPr>
      <t>Remedy:</t>
    </r>
    <r>
      <rPr>
        <sz val="8.5"/>
        <color theme="1"/>
        <rFont val="Arial"/>
        <family val="2"/>
      </rPr>
      <t xml:space="preserve"> Cease work until Permit to Work System has been applied and Staff are familiar the requirements for the specific task.</t>
    </r>
  </si>
  <si>
    <t>Monthly review of Staff records.   No reported non-compliance</t>
  </si>
  <si>
    <t xml:space="preserve">Monthly review of Staff records.   No reported non-compliance.  </t>
  </si>
  <si>
    <r>
      <t xml:space="preserve">5 Business Days. To commence from the expiry of the due date. </t>
    </r>
    <r>
      <rPr>
        <b/>
        <sz val="8.5"/>
        <color theme="1"/>
        <rFont val="Arial"/>
        <family val="2"/>
      </rPr>
      <t>Remedy:</t>
    </r>
    <r>
      <rPr>
        <sz val="8.5"/>
        <color theme="1"/>
        <rFont val="Arial"/>
        <family val="2"/>
      </rPr>
      <t xml:space="preserve">  Records of training are updated and available for inspection.</t>
    </r>
  </si>
  <si>
    <r>
      <t xml:space="preserve">5 Business Day.  To commence on identification of failure. </t>
    </r>
    <r>
      <rPr>
        <b/>
        <sz val="8.5"/>
        <color theme="1"/>
        <rFont val="Arial"/>
        <family val="2"/>
      </rPr>
      <t>Remedy:</t>
    </r>
    <r>
      <rPr>
        <sz val="8.5"/>
        <color theme="1"/>
        <rFont val="Arial"/>
        <family val="2"/>
      </rPr>
      <t xml:space="preserve">  Required training is planned and undertaken.</t>
    </r>
  </si>
  <si>
    <r>
      <t xml:space="preserve">1 Business Day.  To commence at the start of 2nd Business Day following the end of the Contract Year. </t>
    </r>
    <r>
      <rPr>
        <b/>
        <sz val="8.5"/>
        <color theme="1"/>
        <rFont val="Arial"/>
        <family val="2"/>
      </rPr>
      <t>Remedy:</t>
    </r>
    <r>
      <rPr>
        <sz val="8.5"/>
        <color theme="1"/>
        <rFont val="Arial"/>
        <family val="2"/>
      </rPr>
      <t xml:space="preserve"> Induction programme has been reviewed and updated.</t>
    </r>
  </si>
  <si>
    <r>
      <t xml:space="preserve">5 Business Days.  To commence at the start of 2nd Business Day following the end of the Contract Month. </t>
    </r>
    <r>
      <rPr>
        <b/>
        <sz val="8.5"/>
        <color theme="1"/>
        <rFont val="Arial"/>
        <family val="2"/>
      </rPr>
      <t>Remedy:</t>
    </r>
    <r>
      <rPr>
        <sz val="8.5"/>
        <color theme="1"/>
        <rFont val="Arial"/>
        <family val="2"/>
      </rPr>
      <t xml:space="preserve"> Employee is removed from the roster until Staff member has completed induction training.</t>
    </r>
  </si>
  <si>
    <r>
      <t xml:space="preserve">1 Business Days.  To commence on identification of failure. </t>
    </r>
    <r>
      <rPr>
        <b/>
        <sz val="8.5"/>
        <color theme="1"/>
        <rFont val="Arial"/>
        <family val="2"/>
      </rPr>
      <t>Remedy:</t>
    </r>
    <r>
      <rPr>
        <sz val="8.5"/>
        <color theme="1"/>
        <rFont val="Arial"/>
        <family val="2"/>
      </rPr>
      <t xml:space="preserve"> Staff member removed from task until appropriate uniform/PPE and identification badge are in place.</t>
    </r>
  </si>
  <si>
    <r>
      <t xml:space="preserve">3 Business Days.  To commence on identification of failure. </t>
    </r>
    <r>
      <rPr>
        <b/>
        <sz val="8.5"/>
        <color theme="1"/>
        <rFont val="Arial"/>
        <family val="2"/>
      </rPr>
      <t>Remedy:</t>
    </r>
    <r>
      <rPr>
        <sz val="8.5"/>
        <color theme="1"/>
        <rFont val="Arial"/>
        <family val="2"/>
      </rPr>
      <t xml:space="preserve">  Amend quality assurance processes and raise Staff awareness</t>
    </r>
  </si>
  <si>
    <r>
      <t xml:space="preserve">2 Business Days. To commence from the point of failure.  </t>
    </r>
    <r>
      <rPr>
        <b/>
        <sz val="8.5"/>
        <color theme="1"/>
        <rFont val="Arial"/>
        <family val="2"/>
      </rPr>
      <t>Remedy:</t>
    </r>
    <r>
      <rPr>
        <sz val="8.5"/>
        <color theme="1"/>
        <rFont val="Arial"/>
        <family val="2"/>
      </rPr>
      <t xml:space="preserve"> cease works until appropriate agreement has been achieved with the Authority’s Representative</t>
    </r>
  </si>
  <si>
    <r>
      <t xml:space="preserve">1 Business Day.  To commence from the expiry of the due date. </t>
    </r>
    <r>
      <rPr>
        <b/>
        <sz val="8.5"/>
        <color theme="1"/>
        <rFont val="Arial"/>
        <family val="2"/>
      </rPr>
      <t>Remedy</t>
    </r>
    <r>
      <rPr>
        <sz val="8.5"/>
        <color theme="1"/>
        <rFont val="Arial"/>
        <family val="2"/>
      </rPr>
      <t>: Provide information in the agreed format and quality.</t>
    </r>
  </si>
  <si>
    <r>
      <t xml:space="preserve">1 Business Day.  To commence from the expiry of the due date. </t>
    </r>
    <r>
      <rPr>
        <b/>
        <sz val="8.5"/>
        <color theme="1"/>
        <rFont val="Arial"/>
        <family val="2"/>
      </rPr>
      <t>Remedy:</t>
    </r>
    <r>
      <rPr>
        <sz val="8.5"/>
        <color theme="1"/>
        <rFont val="Arial"/>
        <family val="2"/>
      </rPr>
      <t xml:space="preserve">  Provide information to the Authority.</t>
    </r>
  </si>
  <si>
    <r>
      <t xml:space="preserve">1 Business Days.  To commence from the expiry of the due date. </t>
    </r>
    <r>
      <rPr>
        <b/>
        <sz val="8.5"/>
        <color theme="1"/>
        <rFont val="Arial"/>
        <family val="2"/>
      </rPr>
      <t>Remedy:</t>
    </r>
    <r>
      <rPr>
        <sz val="8.5"/>
        <color theme="1"/>
        <rFont val="Arial"/>
        <family val="2"/>
      </rPr>
      <t xml:space="preserve">  Provide any required information and complete actions from missed meeting.</t>
    </r>
  </si>
  <si>
    <r>
      <t xml:space="preserve">3 Business Days.  To commence at the start of 2nd Business Day following the end of the contract 6 months. </t>
    </r>
    <r>
      <rPr>
        <b/>
        <sz val="8.5"/>
        <color theme="1"/>
        <rFont val="Arial"/>
        <family val="2"/>
      </rPr>
      <t>Remedy:</t>
    </r>
    <r>
      <rPr>
        <sz val="8.5"/>
        <color theme="1"/>
        <rFont val="Arial"/>
        <family val="2"/>
      </rPr>
      <t xml:space="preserve">  Review and update Approved List of Service Providers and implement vetting procedures.</t>
    </r>
  </si>
  <si>
    <t>Annual review undertaken. Updated information communicated.</t>
  </si>
  <si>
    <r>
      <t xml:space="preserve">3 Business Days.  To commence at the start of 2nd Business Day following the end of the Contract Year. </t>
    </r>
    <r>
      <rPr>
        <b/>
        <sz val="8.5"/>
        <color theme="1"/>
        <rFont val="Arial"/>
        <family val="2"/>
      </rPr>
      <t>Remedy:</t>
    </r>
    <r>
      <rPr>
        <sz val="8.5"/>
        <color theme="1"/>
        <rFont val="Arial"/>
        <family val="2"/>
      </rPr>
      <t xml:space="preserve">  Contingency plans are reviewed, updated to all stakeholders and staff and evidence provided to the Authority.</t>
    </r>
  </si>
  <si>
    <r>
      <t xml:space="preserve">5 Business Days. To commence at the start of 2nd Business Day following the end of the Contract Month. </t>
    </r>
    <r>
      <rPr>
        <b/>
        <sz val="8.5"/>
        <color theme="1"/>
        <rFont val="Arial"/>
        <family val="2"/>
      </rPr>
      <t>Remedy</t>
    </r>
    <r>
      <rPr>
        <sz val="8.5"/>
        <color theme="1"/>
        <rFont val="Arial"/>
        <family val="2"/>
      </rPr>
      <t>: Carry out all required works to ensure fire safety systems meet the required standards.</t>
    </r>
  </si>
  <si>
    <r>
      <t xml:space="preserve">3 Business Days.  To commence from the expiry of the due date. </t>
    </r>
    <r>
      <rPr>
        <b/>
        <sz val="8.5"/>
        <color theme="1"/>
        <rFont val="Arial"/>
        <family val="2"/>
      </rPr>
      <t>Remedy:</t>
    </r>
    <r>
      <rPr>
        <sz val="8.5"/>
        <color theme="1"/>
        <rFont val="Arial"/>
        <family val="2"/>
      </rPr>
      <t xml:space="preserve"> Complete outstanding fire drills and amend QA processes.</t>
    </r>
  </si>
  <si>
    <r>
      <t xml:space="preserve">3 Business Days.  To commence at the start of 2nd Business Day following the end of the Contract Year. </t>
    </r>
    <r>
      <rPr>
        <b/>
        <sz val="8.5"/>
        <color theme="1"/>
        <rFont val="Arial"/>
        <family val="2"/>
      </rPr>
      <t>Remedy:</t>
    </r>
    <r>
      <rPr>
        <sz val="8.5"/>
        <color theme="1"/>
        <rFont val="Arial"/>
        <family val="2"/>
      </rPr>
      <t xml:space="preserve"> Carry out training and update training records.</t>
    </r>
  </si>
  <si>
    <r>
      <t xml:space="preserve">3 Business Days.  To commence at the start of 2nd Business Day following the end of the Contract Month. </t>
    </r>
    <r>
      <rPr>
        <b/>
        <sz val="8.5"/>
        <color theme="1"/>
        <rFont val="Arial"/>
        <family val="2"/>
      </rPr>
      <t>Remedy:</t>
    </r>
    <r>
      <rPr>
        <sz val="8.5"/>
        <color theme="1"/>
        <rFont val="Arial"/>
        <family val="2"/>
      </rPr>
      <t xml:space="preserve"> Records and reports are completed accurately and a process is undertaken to improve Staff training.</t>
    </r>
  </si>
  <si>
    <r>
      <t xml:space="preserve">3 Business Days.  To commence from the expiry of the due date. </t>
    </r>
    <r>
      <rPr>
        <b/>
        <sz val="8.5"/>
        <color theme="1"/>
        <rFont val="Arial"/>
        <family val="2"/>
      </rPr>
      <t>Remedy:</t>
    </r>
    <r>
      <rPr>
        <sz val="8.5"/>
        <color theme="1"/>
        <rFont val="Arial"/>
        <family val="2"/>
      </rPr>
      <t xml:space="preserve">  Amend quality assurance processes and raise Staff awareness.</t>
    </r>
  </si>
  <si>
    <r>
      <t xml:space="preserve">1 Business Day.  To commence at the start of 2nd Business Day following the end of the Contract Month. </t>
    </r>
    <r>
      <rPr>
        <b/>
        <sz val="8.5"/>
        <color theme="1"/>
        <rFont val="Arial"/>
        <family val="2"/>
      </rPr>
      <t xml:space="preserve">Remedy:  </t>
    </r>
    <r>
      <rPr>
        <sz val="8.5"/>
        <color theme="1"/>
        <rFont val="Arial"/>
        <family val="2"/>
      </rPr>
      <t>Amend quality assurance processes and raise Staff awareness.</t>
    </r>
  </si>
  <si>
    <r>
      <t xml:space="preserve">5 Business Days.  To commence at the start of 2nd Business Day following the end of the Contract Month. </t>
    </r>
    <r>
      <rPr>
        <b/>
        <sz val="8.5"/>
        <color theme="1"/>
        <rFont val="Arial"/>
        <family val="2"/>
      </rPr>
      <t>Remedy:</t>
    </r>
    <r>
      <rPr>
        <sz val="8.5"/>
        <color theme="1"/>
        <rFont val="Arial"/>
        <family val="2"/>
      </rPr>
      <t xml:space="preserve"> Review Service delivery procedures and raise Staff awareness.</t>
    </r>
  </si>
  <si>
    <r>
      <t xml:space="preserve">2 Business Day.  To commence on completion of review of Event. </t>
    </r>
    <r>
      <rPr>
        <b/>
        <sz val="8.5"/>
        <color theme="1"/>
        <rFont val="Arial"/>
        <family val="2"/>
      </rPr>
      <t>Remedy:</t>
    </r>
    <r>
      <rPr>
        <sz val="8.5"/>
        <color theme="1"/>
        <rFont val="Arial"/>
        <family val="2"/>
      </rPr>
      <t xml:space="preserve"> Review of service and contingency arrangements.</t>
    </r>
  </si>
  <si>
    <r>
      <t xml:space="preserve">3 Business Days.  To commence at the start of 2nd Business Day following the end of the Contract Month. </t>
    </r>
    <r>
      <rPr>
        <b/>
        <sz val="8.5"/>
        <color theme="1"/>
        <rFont val="Arial"/>
        <family val="2"/>
      </rPr>
      <t>Remedy:</t>
    </r>
    <r>
      <rPr>
        <sz val="8.5"/>
        <color theme="1"/>
        <rFont val="Arial"/>
        <family val="2"/>
      </rPr>
      <t xml:space="preserve">  Review of Helpdesk to ensure sufficient resources are in place to meet the requirements.</t>
    </r>
  </si>
  <si>
    <r>
      <t xml:space="preserve">1 Business Day.  To commence from the expiry of the due date. </t>
    </r>
    <r>
      <rPr>
        <b/>
        <sz val="8.5"/>
        <color theme="1"/>
        <rFont val="Arial"/>
        <family val="2"/>
      </rPr>
      <t>Remedy:</t>
    </r>
    <r>
      <rPr>
        <sz val="8.5"/>
        <color theme="1"/>
        <rFont val="Arial"/>
        <family val="2"/>
      </rPr>
      <t xml:space="preserve">  Issue survey.</t>
    </r>
  </si>
  <si>
    <r>
      <t xml:space="preserve">1 Business Day.  To commence from the expiry of the due date.  </t>
    </r>
    <r>
      <rPr>
        <b/>
        <sz val="8.5"/>
        <color theme="1"/>
        <rFont val="Arial"/>
        <family val="2"/>
      </rPr>
      <t>Remedy:</t>
    </r>
    <r>
      <rPr>
        <sz val="8.5"/>
        <color theme="1"/>
        <rFont val="Arial"/>
        <family val="2"/>
      </rPr>
      <t xml:space="preserve"> Verify consumption data against meter readings and confirm.</t>
    </r>
  </si>
  <si>
    <r>
      <t xml:space="preserve">3 Business Days.  To commence from the expiry of the due date. </t>
    </r>
    <r>
      <rPr>
        <b/>
        <sz val="8.5"/>
        <color theme="1"/>
        <rFont val="Arial"/>
        <family val="2"/>
      </rPr>
      <t>Remedy:</t>
    </r>
    <r>
      <rPr>
        <sz val="8.5"/>
        <color theme="1"/>
        <rFont val="Arial"/>
        <family val="2"/>
      </rPr>
      <t xml:space="preserve">  Provide report.</t>
    </r>
  </si>
  <si>
    <r>
      <t xml:space="preserve">3 Business Days. To commence at the start of 2nd Business Day following the end of the Contract Month. </t>
    </r>
    <r>
      <rPr>
        <b/>
        <sz val="8.5"/>
        <color theme="1"/>
        <rFont val="Arial"/>
        <family val="2"/>
      </rPr>
      <t>Remedy:</t>
    </r>
    <r>
      <rPr>
        <sz val="8.5"/>
        <color theme="1"/>
        <rFont val="Arial"/>
        <family val="2"/>
      </rPr>
      <t xml:space="preserve"> Complete outstanding Programmed Maintenance for the relevant Contract Month. </t>
    </r>
  </si>
  <si>
    <r>
      <t xml:space="preserve">3 Business Days.  To commence on identification of failure. </t>
    </r>
    <r>
      <rPr>
        <b/>
        <sz val="8.5"/>
        <color theme="1"/>
        <rFont val="Arial"/>
        <family val="2"/>
      </rPr>
      <t xml:space="preserve">Remedy: </t>
    </r>
    <r>
      <rPr>
        <sz val="8.5"/>
        <color theme="1"/>
        <rFont val="Arial"/>
        <family val="2"/>
      </rPr>
      <t>provide test records and update manuals/drawings.</t>
    </r>
  </si>
  <si>
    <r>
      <t xml:space="preserve">5 Business Days To commence at the start of the 2nd Business Day following the end of the Contract Month. </t>
    </r>
    <r>
      <rPr>
        <b/>
        <sz val="8.5"/>
        <color theme="1"/>
        <rFont val="Arial"/>
        <family val="2"/>
      </rPr>
      <t>Remedy:</t>
    </r>
    <r>
      <rPr>
        <sz val="8.5"/>
        <color theme="1"/>
        <rFont val="Arial"/>
        <family val="2"/>
      </rPr>
      <t xml:space="preserve"> Remaining PPM has been completed.</t>
    </r>
  </si>
  <si>
    <r>
      <t xml:space="preserve">1 Business Day.  To commence from the expiry of the due date.  </t>
    </r>
    <r>
      <rPr>
        <b/>
        <sz val="8.5"/>
        <color theme="1"/>
        <rFont val="Arial"/>
        <family val="2"/>
      </rPr>
      <t>Remedy:</t>
    </r>
    <r>
      <rPr>
        <sz val="8.5"/>
        <color theme="1"/>
        <rFont val="Arial"/>
        <family val="2"/>
      </rPr>
      <t xml:space="preserve"> Provide schedule of valid licences.</t>
    </r>
  </si>
  <si>
    <r>
      <t xml:space="preserve">5 Business Days. To commence at the start of 2nd Business Day following the end of the Contract Month. </t>
    </r>
    <r>
      <rPr>
        <b/>
        <sz val="8.5"/>
        <color theme="1"/>
        <rFont val="Arial"/>
        <family val="2"/>
      </rPr>
      <t>Remedy:</t>
    </r>
    <r>
      <rPr>
        <sz val="8.5"/>
        <color theme="1"/>
        <rFont val="Arial"/>
        <family val="2"/>
      </rPr>
      <t xml:space="preserve"> Complete all outstanding statutory testing by a competent person.</t>
    </r>
  </si>
  <si>
    <r>
      <t xml:space="preserve">3 Business Days. To commence from the expiry of the due date. </t>
    </r>
    <r>
      <rPr>
        <b/>
        <sz val="8.5"/>
        <color theme="1"/>
        <rFont val="Arial"/>
        <family val="2"/>
      </rPr>
      <t>Remedy:</t>
    </r>
    <r>
      <rPr>
        <sz val="8.5"/>
        <color theme="1"/>
        <rFont val="Arial"/>
        <family val="2"/>
      </rPr>
      <t xml:space="preserve"> Restore Utilities until consent is in place.</t>
    </r>
  </si>
  <si>
    <t>Deductions Per annum</t>
  </si>
  <si>
    <t>Deductions per month</t>
  </si>
  <si>
    <t>Monthly Deduction Value</t>
  </si>
  <si>
    <t>Hub/NPD Payment Mechanism</t>
  </si>
  <si>
    <t>Output Schedule 14 Reference</t>
  </si>
  <si>
    <t>Threshold Tests</t>
  </si>
  <si>
    <t>Highest Deduction from a single Functional Area</t>
  </si>
  <si>
    <t>Scenario 1</t>
  </si>
  <si>
    <t>Scenario Name</t>
  </si>
  <si>
    <t>FINANCIAL MODEL ASSUMPTIONS</t>
  </si>
  <si>
    <t>DEDUCTION ASSUMPTIONS</t>
  </si>
  <si>
    <t>Scenario 2</t>
  </si>
  <si>
    <t>Scenario 3</t>
  </si>
  <si>
    <t>Scenario 4</t>
  </si>
  <si>
    <t>Financial Scenario</t>
  </si>
  <si>
    <t>Estimated Profit and Risk Margin on MSP</t>
  </si>
  <si>
    <t>Failures Per Year</t>
  </si>
  <si>
    <r>
      <t>FM01</t>
    </r>
    <r>
      <rPr>
        <sz val="7"/>
        <color theme="1"/>
        <rFont val="Times New Roman"/>
        <family val="1"/>
      </rPr>
      <t xml:space="preserve">       </t>
    </r>
    <r>
      <rPr>
        <sz val="12"/>
        <color theme="1"/>
        <rFont val="Times New Roman"/>
        <family val="1"/>
      </rPr>
      <t> </t>
    </r>
  </si>
  <si>
    <r>
      <t xml:space="preserve">1 Business Day.  To commence on identification of failure. </t>
    </r>
    <r>
      <rPr>
        <b/>
        <sz val="8.5"/>
        <color theme="1"/>
        <rFont val="Arial"/>
        <family val="2"/>
      </rPr>
      <t>Remedy:</t>
    </r>
    <r>
      <rPr>
        <sz val="8.5"/>
        <color theme="1"/>
        <rFont val="Arial"/>
        <family val="2"/>
      </rPr>
      <t xml:space="preserve"> notify Authority of changes.</t>
    </r>
  </si>
  <si>
    <r>
      <t>FM02</t>
    </r>
    <r>
      <rPr>
        <sz val="7"/>
        <color theme="1"/>
        <rFont val="Times New Roman"/>
        <family val="1"/>
      </rPr>
      <t xml:space="preserve">       </t>
    </r>
    <r>
      <rPr>
        <sz val="12"/>
        <color theme="1"/>
        <rFont val="Times New Roman"/>
        <family val="1"/>
      </rPr>
      <t> </t>
    </r>
  </si>
  <si>
    <r>
      <t>FM03</t>
    </r>
    <r>
      <rPr>
        <sz val="7"/>
        <color theme="1"/>
        <rFont val="Times New Roman"/>
        <family val="1"/>
      </rPr>
      <t xml:space="preserve">       </t>
    </r>
    <r>
      <rPr>
        <sz val="12"/>
        <color theme="1"/>
        <rFont val="Times New Roman"/>
        <family val="1"/>
      </rPr>
      <t> </t>
    </r>
  </si>
  <si>
    <r>
      <t xml:space="preserve">1 Business Day.  To commence on identification of failure. </t>
    </r>
    <r>
      <rPr>
        <b/>
        <sz val="8.5"/>
        <color theme="1"/>
        <rFont val="Arial"/>
        <family val="2"/>
      </rPr>
      <t>Remedy</t>
    </r>
    <r>
      <rPr>
        <sz val="8.5"/>
        <color theme="1"/>
        <rFont val="Arial"/>
        <family val="2"/>
      </rPr>
      <t>: Meet with Community Service Providers and develop a continuing dialogue.</t>
    </r>
  </si>
  <si>
    <r>
      <t>FM04</t>
    </r>
    <r>
      <rPr>
        <sz val="7"/>
        <color theme="1"/>
        <rFont val="Times New Roman"/>
        <family val="1"/>
      </rPr>
      <t xml:space="preserve">       </t>
    </r>
    <r>
      <rPr>
        <sz val="12"/>
        <color theme="1"/>
        <rFont val="Times New Roman"/>
        <family val="1"/>
      </rPr>
      <t> </t>
    </r>
  </si>
  <si>
    <r>
      <t>FM05</t>
    </r>
    <r>
      <rPr>
        <sz val="7"/>
        <color theme="1"/>
        <rFont val="Times New Roman"/>
        <family val="1"/>
      </rPr>
      <t xml:space="preserve">       </t>
    </r>
    <r>
      <rPr>
        <sz val="12"/>
        <color theme="1"/>
        <rFont val="Times New Roman"/>
        <family val="1"/>
      </rPr>
      <t> </t>
    </r>
  </si>
  <si>
    <r>
      <t>FM06</t>
    </r>
    <r>
      <rPr>
        <sz val="7"/>
        <color theme="1"/>
        <rFont val="Times New Roman"/>
        <family val="1"/>
      </rPr>
      <t xml:space="preserve">       </t>
    </r>
    <r>
      <rPr>
        <sz val="12"/>
        <color theme="1"/>
        <rFont val="Times New Roman"/>
        <family val="1"/>
      </rPr>
      <t> </t>
    </r>
  </si>
  <si>
    <t>Health and Safety system reviewed.</t>
  </si>
  <si>
    <r>
      <t>FM07</t>
    </r>
    <r>
      <rPr>
        <sz val="7"/>
        <color theme="1"/>
        <rFont val="Times New Roman"/>
        <family val="1"/>
      </rPr>
      <t xml:space="preserve">       </t>
    </r>
    <r>
      <rPr>
        <sz val="12"/>
        <color theme="1"/>
        <rFont val="Times New Roman"/>
        <family val="1"/>
      </rPr>
      <t> </t>
    </r>
  </si>
  <si>
    <r>
      <t>FM08</t>
    </r>
    <r>
      <rPr>
        <sz val="7"/>
        <color theme="1"/>
        <rFont val="Times New Roman"/>
        <family val="1"/>
      </rPr>
      <t xml:space="preserve">       </t>
    </r>
    <r>
      <rPr>
        <sz val="12"/>
        <color theme="1"/>
        <rFont val="Times New Roman"/>
        <family val="1"/>
      </rPr>
      <t> </t>
    </r>
  </si>
  <si>
    <r>
      <t>FM09</t>
    </r>
    <r>
      <rPr>
        <sz val="7"/>
        <color theme="1"/>
        <rFont val="Times New Roman"/>
        <family val="1"/>
      </rPr>
      <t xml:space="preserve">       </t>
    </r>
    <r>
      <rPr>
        <sz val="12"/>
        <color theme="1"/>
        <rFont val="Times New Roman"/>
        <family val="1"/>
      </rPr>
      <t> </t>
    </r>
  </si>
  <si>
    <r>
      <t>FM10</t>
    </r>
    <r>
      <rPr>
        <sz val="7"/>
        <color theme="1"/>
        <rFont val="Times New Roman"/>
        <family val="1"/>
      </rPr>
      <t xml:space="preserve">       </t>
    </r>
    <r>
      <rPr>
        <sz val="12"/>
        <color theme="1"/>
        <rFont val="Times New Roman"/>
        <family val="1"/>
      </rPr>
      <t> </t>
    </r>
  </si>
  <si>
    <r>
      <t>FM11</t>
    </r>
    <r>
      <rPr>
        <sz val="7"/>
        <color theme="1"/>
        <rFont val="Times New Roman"/>
        <family val="1"/>
      </rPr>
      <t xml:space="preserve">       </t>
    </r>
    <r>
      <rPr>
        <sz val="12"/>
        <color theme="1"/>
        <rFont val="Times New Roman"/>
        <family val="1"/>
      </rPr>
      <t> </t>
    </r>
  </si>
  <si>
    <r>
      <t>FM12</t>
    </r>
    <r>
      <rPr>
        <sz val="7"/>
        <color theme="1"/>
        <rFont val="Times New Roman"/>
        <family val="1"/>
      </rPr>
      <t xml:space="preserve">       </t>
    </r>
    <r>
      <rPr>
        <sz val="12"/>
        <color theme="1"/>
        <rFont val="Times New Roman"/>
        <family val="1"/>
      </rPr>
      <t> </t>
    </r>
  </si>
  <si>
    <r>
      <t>FM13</t>
    </r>
    <r>
      <rPr>
        <sz val="7"/>
        <color theme="1"/>
        <rFont val="Times New Roman"/>
        <family val="1"/>
      </rPr>
      <t xml:space="preserve">       </t>
    </r>
    <r>
      <rPr>
        <sz val="12"/>
        <color theme="1"/>
        <rFont val="Times New Roman"/>
        <family val="1"/>
      </rPr>
      <t> </t>
    </r>
  </si>
  <si>
    <r>
      <t>FM14</t>
    </r>
    <r>
      <rPr>
        <sz val="7"/>
        <color theme="1"/>
        <rFont val="Times New Roman"/>
        <family val="1"/>
      </rPr>
      <t xml:space="preserve">       </t>
    </r>
    <r>
      <rPr>
        <sz val="12"/>
        <color theme="1"/>
        <rFont val="Times New Roman"/>
        <family val="1"/>
      </rPr>
      <t> </t>
    </r>
  </si>
  <si>
    <r>
      <t xml:space="preserve">5 Business Days.  To commence from the expiry of the due date. </t>
    </r>
    <r>
      <rPr>
        <b/>
        <sz val="8.5"/>
        <color theme="1"/>
        <rFont val="Arial"/>
        <family val="2"/>
      </rPr>
      <t>Remedy:</t>
    </r>
    <r>
      <rPr>
        <sz val="8.5"/>
        <color theme="1"/>
        <rFont val="Arial"/>
        <family val="2"/>
      </rPr>
      <t xml:space="preserve"> Employee is removed from the roster until screening is carried out and HR procedures reviewed.</t>
    </r>
  </si>
  <si>
    <r>
      <t>FM15</t>
    </r>
    <r>
      <rPr>
        <sz val="7"/>
        <color theme="1"/>
        <rFont val="Times New Roman"/>
        <family val="1"/>
      </rPr>
      <t xml:space="preserve">       </t>
    </r>
    <r>
      <rPr>
        <sz val="12"/>
        <color theme="1"/>
        <rFont val="Times New Roman"/>
        <family val="1"/>
      </rPr>
      <t> </t>
    </r>
  </si>
  <si>
    <r>
      <t xml:space="preserve">5 Business Days.  To commence from the expiry of the due date. </t>
    </r>
    <r>
      <rPr>
        <b/>
        <sz val="8.5"/>
        <color theme="1"/>
        <rFont val="Arial"/>
        <family val="2"/>
      </rPr>
      <t>Remedy:</t>
    </r>
    <r>
      <rPr>
        <sz val="8.5"/>
        <color theme="1"/>
        <rFont val="Arial"/>
        <family val="2"/>
      </rPr>
      <t xml:space="preserve"> Employee is removed from the roster until vetting is carried out and HR procedures reviewed.</t>
    </r>
  </si>
  <si>
    <r>
      <t>FM16</t>
    </r>
    <r>
      <rPr>
        <sz val="7"/>
        <color theme="1"/>
        <rFont val="Times New Roman"/>
        <family val="1"/>
      </rPr>
      <t xml:space="preserve">       </t>
    </r>
    <r>
      <rPr>
        <sz val="12"/>
        <color theme="1"/>
        <rFont val="Times New Roman"/>
        <family val="1"/>
      </rPr>
      <t> </t>
    </r>
  </si>
  <si>
    <r>
      <t>FM17</t>
    </r>
    <r>
      <rPr>
        <sz val="7"/>
        <color theme="1"/>
        <rFont val="Times New Roman"/>
        <family val="1"/>
      </rPr>
      <t xml:space="preserve">       </t>
    </r>
    <r>
      <rPr>
        <sz val="12"/>
        <color theme="1"/>
        <rFont val="Times New Roman"/>
        <family val="1"/>
      </rPr>
      <t> </t>
    </r>
  </si>
  <si>
    <r>
      <t>FM18</t>
    </r>
    <r>
      <rPr>
        <sz val="7"/>
        <color theme="1"/>
        <rFont val="Times New Roman"/>
        <family val="1"/>
      </rPr>
      <t xml:space="preserve">       </t>
    </r>
    <r>
      <rPr>
        <sz val="12"/>
        <color theme="1"/>
        <rFont val="Times New Roman"/>
        <family val="1"/>
      </rPr>
      <t> </t>
    </r>
  </si>
  <si>
    <r>
      <t>FM19</t>
    </r>
    <r>
      <rPr>
        <sz val="7"/>
        <color theme="1"/>
        <rFont val="Times New Roman"/>
        <family val="1"/>
      </rPr>
      <t xml:space="preserve">       </t>
    </r>
    <r>
      <rPr>
        <sz val="12"/>
        <color theme="1"/>
        <rFont val="Times New Roman"/>
        <family val="1"/>
      </rPr>
      <t> </t>
    </r>
  </si>
  <si>
    <t>All Staff have received induction training, including use of the Helpdesk prior to starting work.</t>
  </si>
  <si>
    <r>
      <t>FM20</t>
    </r>
    <r>
      <rPr>
        <sz val="7"/>
        <color theme="1"/>
        <rFont val="Times New Roman"/>
        <family val="1"/>
      </rPr>
      <t xml:space="preserve">       </t>
    </r>
    <r>
      <rPr>
        <sz val="12"/>
        <color theme="1"/>
        <rFont val="Times New Roman"/>
        <family val="1"/>
      </rPr>
      <t> </t>
    </r>
  </si>
  <si>
    <r>
      <t>FM21</t>
    </r>
    <r>
      <rPr>
        <sz val="7"/>
        <color theme="1"/>
        <rFont val="Times New Roman"/>
        <family val="1"/>
      </rPr>
      <t xml:space="preserve">       </t>
    </r>
    <r>
      <rPr>
        <sz val="12"/>
        <color theme="1"/>
        <rFont val="Times New Roman"/>
        <family val="1"/>
      </rPr>
      <t> </t>
    </r>
  </si>
  <si>
    <r>
      <t>FM22</t>
    </r>
    <r>
      <rPr>
        <sz val="7"/>
        <color theme="1"/>
        <rFont val="Times New Roman"/>
        <family val="1"/>
      </rPr>
      <t xml:space="preserve">       </t>
    </r>
    <r>
      <rPr>
        <sz val="12"/>
        <color theme="1"/>
        <rFont val="Times New Roman"/>
        <family val="1"/>
      </rPr>
      <t> </t>
    </r>
  </si>
  <si>
    <r>
      <t xml:space="preserve">3 Business Days.  To commence at the start of 2nd Business Day following the end of the Contract Month. </t>
    </r>
    <r>
      <rPr>
        <b/>
        <sz val="8.5"/>
        <color theme="1"/>
        <rFont val="Arial"/>
        <family val="2"/>
      </rPr>
      <t>Remedy:</t>
    </r>
    <r>
      <rPr>
        <sz val="8.5"/>
        <color theme="1"/>
        <rFont val="Arial"/>
        <family val="2"/>
      </rPr>
      <t xml:space="preserve">  Minutes of meeting circulated to designated Staff and liaison arrangements reviewed to avoid reoccurrence.</t>
    </r>
  </si>
  <si>
    <r>
      <t>FM23</t>
    </r>
    <r>
      <rPr>
        <sz val="7"/>
        <color theme="1"/>
        <rFont val="Times New Roman"/>
        <family val="1"/>
      </rPr>
      <t xml:space="preserve">       </t>
    </r>
    <r>
      <rPr>
        <sz val="12"/>
        <color theme="1"/>
        <rFont val="Times New Roman"/>
        <family val="1"/>
      </rPr>
      <t> </t>
    </r>
  </si>
  <si>
    <t>Relevant information submitted to Authority’s Representative prior to commencement of works</t>
  </si>
  <si>
    <r>
      <t>FM24</t>
    </r>
    <r>
      <rPr>
        <sz val="7"/>
        <color theme="1"/>
        <rFont val="Times New Roman"/>
        <family val="1"/>
      </rPr>
      <t xml:space="preserve">       </t>
    </r>
    <r>
      <rPr>
        <sz val="12"/>
        <color theme="1"/>
        <rFont val="Times New Roman"/>
        <family val="1"/>
      </rPr>
      <t> </t>
    </r>
  </si>
  <si>
    <r>
      <t>FM25</t>
    </r>
    <r>
      <rPr>
        <sz val="7"/>
        <color theme="1"/>
        <rFont val="Times New Roman"/>
        <family val="1"/>
      </rPr>
      <t xml:space="preserve">       </t>
    </r>
    <r>
      <rPr>
        <sz val="12"/>
        <color theme="1"/>
        <rFont val="Times New Roman"/>
        <family val="1"/>
      </rPr>
      <t> </t>
    </r>
  </si>
  <si>
    <r>
      <t>FM26</t>
    </r>
    <r>
      <rPr>
        <sz val="7"/>
        <color theme="1"/>
        <rFont val="Times New Roman"/>
        <family val="1"/>
      </rPr>
      <t xml:space="preserve">       </t>
    </r>
    <r>
      <rPr>
        <sz val="12"/>
        <color theme="1"/>
        <rFont val="Times New Roman"/>
        <family val="1"/>
      </rPr>
      <t> </t>
    </r>
  </si>
  <si>
    <t>[Quarterly/bi-annual] meetings are attended.</t>
  </si>
  <si>
    <r>
      <t>FM27</t>
    </r>
    <r>
      <rPr>
        <sz val="7"/>
        <color theme="1"/>
        <rFont val="Times New Roman"/>
        <family val="1"/>
      </rPr>
      <t xml:space="preserve">       </t>
    </r>
    <r>
      <rPr>
        <sz val="12"/>
        <color theme="1"/>
        <rFont val="Times New Roman"/>
        <family val="1"/>
      </rPr>
      <t> </t>
    </r>
  </si>
  <si>
    <r>
      <t>FM28</t>
    </r>
    <r>
      <rPr>
        <sz val="7"/>
        <color theme="1"/>
        <rFont val="Times New Roman"/>
        <family val="1"/>
      </rPr>
      <t xml:space="preserve">       </t>
    </r>
    <r>
      <rPr>
        <sz val="12"/>
        <color theme="1"/>
        <rFont val="Times New Roman"/>
        <family val="1"/>
      </rPr>
      <t> </t>
    </r>
  </si>
  <si>
    <r>
      <t>FM29</t>
    </r>
    <r>
      <rPr>
        <sz val="7"/>
        <color theme="1"/>
        <rFont val="Times New Roman"/>
        <family val="1"/>
      </rPr>
      <t xml:space="preserve">       </t>
    </r>
    <r>
      <rPr>
        <sz val="12"/>
        <color theme="1"/>
        <rFont val="Times New Roman"/>
        <family val="1"/>
      </rPr>
      <t> </t>
    </r>
  </si>
  <si>
    <r>
      <t>FM30</t>
    </r>
    <r>
      <rPr>
        <sz val="7"/>
        <color theme="1"/>
        <rFont val="Times New Roman"/>
        <family val="1"/>
      </rPr>
      <t xml:space="preserve">       </t>
    </r>
    <r>
      <rPr>
        <sz val="12"/>
        <color theme="1"/>
        <rFont val="Times New Roman"/>
        <family val="1"/>
      </rPr>
      <t> </t>
    </r>
  </si>
  <si>
    <r>
      <t>FM31</t>
    </r>
    <r>
      <rPr>
        <sz val="7"/>
        <color theme="1"/>
        <rFont val="Times New Roman"/>
        <family val="1"/>
      </rPr>
      <t xml:space="preserve">       </t>
    </r>
    <r>
      <rPr>
        <sz val="12"/>
        <color theme="1"/>
        <rFont val="Times New Roman"/>
        <family val="1"/>
      </rPr>
      <t> </t>
    </r>
  </si>
  <si>
    <r>
      <t>FM32</t>
    </r>
    <r>
      <rPr>
        <sz val="7"/>
        <color theme="1"/>
        <rFont val="Times New Roman"/>
        <family val="1"/>
      </rPr>
      <t xml:space="preserve">       </t>
    </r>
    <r>
      <rPr>
        <sz val="12"/>
        <color theme="1"/>
        <rFont val="Times New Roman"/>
        <family val="1"/>
      </rPr>
      <t> </t>
    </r>
  </si>
  <si>
    <r>
      <t>FM33</t>
    </r>
    <r>
      <rPr>
        <sz val="7"/>
        <color theme="1"/>
        <rFont val="Times New Roman"/>
        <family val="1"/>
      </rPr>
      <t xml:space="preserve">       </t>
    </r>
    <r>
      <rPr>
        <sz val="12"/>
        <color theme="1"/>
        <rFont val="Times New Roman"/>
        <family val="1"/>
      </rPr>
      <t> </t>
    </r>
  </si>
  <si>
    <r>
      <t xml:space="preserve">3 Business Days.  To commence from the expiry of the due date. </t>
    </r>
    <r>
      <rPr>
        <b/>
        <sz val="8.5"/>
        <color theme="1"/>
        <rFont val="Arial"/>
        <family val="2"/>
      </rPr>
      <t>Remedy:</t>
    </r>
    <r>
      <rPr>
        <sz val="8.5"/>
        <color theme="1"/>
        <rFont val="Arial"/>
        <family val="2"/>
      </rPr>
      <t xml:space="preserve">  Reviewed Service procedures and instructions are provided to the Authority’s Representative.</t>
    </r>
  </si>
  <si>
    <r>
      <t>FM34</t>
    </r>
    <r>
      <rPr>
        <sz val="7"/>
        <color theme="1"/>
        <rFont val="Times New Roman"/>
        <family val="1"/>
      </rPr>
      <t xml:space="preserve">       </t>
    </r>
    <r>
      <rPr>
        <sz val="12"/>
        <color theme="1"/>
        <rFont val="Times New Roman"/>
        <family val="1"/>
      </rPr>
      <t> </t>
    </r>
  </si>
  <si>
    <r>
      <t>FM35</t>
    </r>
    <r>
      <rPr>
        <sz val="7"/>
        <color theme="1"/>
        <rFont val="Times New Roman"/>
        <family val="1"/>
      </rPr>
      <t xml:space="preserve">       </t>
    </r>
    <r>
      <rPr>
        <sz val="12"/>
        <color theme="1"/>
        <rFont val="Times New Roman"/>
        <family val="1"/>
      </rPr>
      <t> </t>
    </r>
  </si>
  <si>
    <r>
      <t xml:space="preserve">3 Business Days.  To commence at the start of 2nd Business Day following the end of the Contract Year. </t>
    </r>
    <r>
      <rPr>
        <b/>
        <sz val="8.5"/>
        <color theme="1"/>
        <rFont val="Arial"/>
        <family val="2"/>
      </rPr>
      <t>Remedy:</t>
    </r>
    <r>
      <rPr>
        <sz val="8.5"/>
        <color theme="1"/>
        <rFont val="Arial"/>
        <family val="2"/>
      </rPr>
      <t xml:space="preserve">  Agree Service Report and Service Event categorisation and call logging protocol with the Authority’s Representative. </t>
    </r>
  </si>
  <si>
    <r>
      <t>FM36</t>
    </r>
    <r>
      <rPr>
        <sz val="7"/>
        <color theme="1"/>
        <rFont val="Times New Roman"/>
        <family val="1"/>
      </rPr>
      <t xml:space="preserve">       </t>
    </r>
    <r>
      <rPr>
        <sz val="12"/>
        <color theme="1"/>
        <rFont val="Times New Roman"/>
        <family val="1"/>
      </rPr>
      <t> </t>
    </r>
  </si>
  <si>
    <r>
      <t>FM37</t>
    </r>
    <r>
      <rPr>
        <sz val="7"/>
        <color theme="1"/>
        <rFont val="Times New Roman"/>
        <family val="1"/>
      </rPr>
      <t xml:space="preserve">       </t>
    </r>
    <r>
      <rPr>
        <sz val="12"/>
        <color theme="1"/>
        <rFont val="Times New Roman"/>
        <family val="1"/>
      </rPr>
      <t> </t>
    </r>
  </si>
  <si>
    <r>
      <t>FM38</t>
    </r>
    <r>
      <rPr>
        <sz val="7"/>
        <color theme="1"/>
        <rFont val="Times New Roman"/>
        <family val="1"/>
      </rPr>
      <t xml:space="preserve">       </t>
    </r>
    <r>
      <rPr>
        <sz val="12"/>
        <color theme="1"/>
        <rFont val="Times New Roman"/>
        <family val="1"/>
      </rPr>
      <t> </t>
    </r>
  </si>
  <si>
    <r>
      <t>FM39</t>
    </r>
    <r>
      <rPr>
        <sz val="7"/>
        <color theme="1"/>
        <rFont val="Times New Roman"/>
        <family val="1"/>
      </rPr>
      <t xml:space="preserve">       </t>
    </r>
    <r>
      <rPr>
        <sz val="12"/>
        <color theme="1"/>
        <rFont val="Times New Roman"/>
        <family val="1"/>
      </rPr>
      <t> </t>
    </r>
  </si>
  <si>
    <r>
      <t>FM40</t>
    </r>
    <r>
      <rPr>
        <sz val="7"/>
        <color theme="1"/>
        <rFont val="Times New Roman"/>
        <family val="1"/>
      </rPr>
      <t xml:space="preserve">       </t>
    </r>
    <r>
      <rPr>
        <sz val="12"/>
        <color theme="1"/>
        <rFont val="Times New Roman"/>
        <family val="1"/>
      </rPr>
      <t> </t>
    </r>
  </si>
  <si>
    <t>In the event of an Emergency, at whatever time, the Helpdesk shall assist in raising the alarm, reporting the incident to internal and external authorities, co-ordinating the response and logging the details.</t>
  </si>
  <si>
    <r>
      <t>FM41</t>
    </r>
    <r>
      <rPr>
        <sz val="7"/>
        <color theme="1"/>
        <rFont val="Times New Roman"/>
        <family val="1"/>
      </rPr>
      <t xml:space="preserve">       </t>
    </r>
    <r>
      <rPr>
        <sz val="12"/>
        <color theme="1"/>
        <rFont val="Times New Roman"/>
        <family val="1"/>
      </rPr>
      <t> </t>
    </r>
  </si>
  <si>
    <t>All telephone calls to the Helpdesk are answered by a human operator within 15 seconds.</t>
  </si>
  <si>
    <r>
      <t>FM42</t>
    </r>
    <r>
      <rPr>
        <sz val="7"/>
        <color theme="1"/>
        <rFont val="Times New Roman"/>
        <family val="1"/>
      </rPr>
      <t xml:space="preserve">       </t>
    </r>
    <r>
      <rPr>
        <sz val="12"/>
        <color theme="1"/>
        <rFont val="Times New Roman"/>
        <family val="1"/>
      </rPr>
      <t> </t>
    </r>
  </si>
  <si>
    <t xml:space="preserve">Monthly inspection of helpdesk records.  </t>
  </si>
  <si>
    <r>
      <t xml:space="preserve">3 Business Days.  To commence at the start of 2nd Business Day following the end of the Contract Month. </t>
    </r>
    <r>
      <rPr>
        <b/>
        <sz val="8.5"/>
        <color theme="1"/>
        <rFont val="Arial"/>
        <family val="2"/>
      </rPr>
      <t>Remedy:</t>
    </r>
    <r>
      <rPr>
        <sz val="8.5"/>
        <color theme="1"/>
        <rFont val="Arial"/>
        <family val="2"/>
      </rPr>
      <t xml:space="preserve">  Review and agree any changes to systems and procedures with the Authority’s Representative.</t>
    </r>
  </si>
  <si>
    <r>
      <t>FM43</t>
    </r>
    <r>
      <rPr>
        <sz val="7"/>
        <color theme="1"/>
        <rFont val="Times New Roman"/>
        <family val="1"/>
      </rPr>
      <t xml:space="preserve">       </t>
    </r>
    <r>
      <rPr>
        <sz val="12"/>
        <color theme="1"/>
        <rFont val="Times New Roman"/>
        <family val="1"/>
      </rPr>
      <t> </t>
    </r>
  </si>
  <si>
    <r>
      <t xml:space="preserve">5 Business Days. To commence on identification of failure. </t>
    </r>
    <r>
      <rPr>
        <b/>
        <sz val="8.5"/>
        <color theme="1"/>
        <rFont val="Arial"/>
        <family val="2"/>
      </rPr>
      <t>Remedy:</t>
    </r>
    <r>
      <rPr>
        <sz val="8.5"/>
        <color theme="1"/>
        <rFont val="Arial"/>
        <family val="2"/>
      </rPr>
      <t xml:space="preserve"> Amend quality assurance processes and raise Staff awareness.</t>
    </r>
  </si>
  <si>
    <r>
      <t>FM44</t>
    </r>
    <r>
      <rPr>
        <sz val="7"/>
        <color theme="1"/>
        <rFont val="Times New Roman"/>
        <family val="1"/>
      </rPr>
      <t xml:space="preserve">       </t>
    </r>
    <r>
      <rPr>
        <sz val="12"/>
        <color theme="1"/>
        <rFont val="Times New Roman"/>
        <family val="1"/>
      </rPr>
      <t> </t>
    </r>
  </si>
  <si>
    <r>
      <t>FM45</t>
    </r>
    <r>
      <rPr>
        <sz val="7"/>
        <color theme="1"/>
        <rFont val="Times New Roman"/>
        <family val="1"/>
      </rPr>
      <t xml:space="preserve">       </t>
    </r>
    <r>
      <rPr>
        <sz val="12"/>
        <color theme="1"/>
        <rFont val="Times New Roman"/>
        <family val="1"/>
      </rPr>
      <t> </t>
    </r>
  </si>
  <si>
    <r>
      <t xml:space="preserve">3 Business Days.  To commence from the expiry of the due date. </t>
    </r>
    <r>
      <rPr>
        <b/>
        <sz val="8.5"/>
        <color theme="1"/>
        <rFont val="Arial"/>
        <family val="2"/>
      </rPr>
      <t>Remedy</t>
    </r>
    <r>
      <rPr>
        <sz val="8.5"/>
        <color theme="1"/>
        <rFont val="Arial"/>
        <family val="2"/>
      </rPr>
      <t>:  Investigate reason for poor customer satisfaction, Submit action plan to Authority’s Representative and implement.</t>
    </r>
  </si>
  <si>
    <r>
      <t>FM46</t>
    </r>
    <r>
      <rPr>
        <sz val="7"/>
        <color theme="1"/>
        <rFont val="Times New Roman"/>
        <family val="1"/>
      </rPr>
      <t xml:space="preserve">       </t>
    </r>
    <r>
      <rPr>
        <sz val="12"/>
        <color theme="1"/>
        <rFont val="Times New Roman"/>
        <family val="1"/>
      </rPr>
      <t> </t>
    </r>
  </si>
  <si>
    <r>
      <t xml:space="preserve">3 Business Days. To commence at the start of 2nd Business Day following the end of the Contract Month. </t>
    </r>
    <r>
      <rPr>
        <b/>
        <sz val="8.5"/>
        <color theme="1"/>
        <rFont val="Arial"/>
        <family val="2"/>
      </rPr>
      <t>Remedy:</t>
    </r>
    <r>
      <rPr>
        <sz val="8.5"/>
        <color theme="1"/>
        <rFont val="Arial"/>
        <family val="2"/>
      </rPr>
      <t xml:space="preserve"> Review and adjust operation of Plant to reduce identified inefficiencies and provide Staff training as necessary. Provide required records to the Authority.</t>
    </r>
  </si>
  <si>
    <r>
      <t>FM47</t>
    </r>
    <r>
      <rPr>
        <sz val="7"/>
        <color theme="1"/>
        <rFont val="Times New Roman"/>
        <family val="1"/>
      </rPr>
      <t xml:space="preserve">       </t>
    </r>
    <r>
      <rPr>
        <sz val="12"/>
        <color theme="1"/>
        <rFont val="Times New Roman"/>
        <family val="1"/>
      </rPr>
      <t> </t>
    </r>
  </si>
  <si>
    <t>Inspection of records.</t>
  </si>
  <si>
    <r>
      <t xml:space="preserve">2 Hours.  To commence on identification of failure. </t>
    </r>
    <r>
      <rPr>
        <b/>
        <sz val="8.5"/>
        <color theme="1"/>
        <rFont val="Arial"/>
        <family val="2"/>
      </rPr>
      <t>Remedy</t>
    </r>
    <r>
      <rPr>
        <sz val="8.5"/>
        <color theme="1"/>
        <rFont val="Arial"/>
        <family val="2"/>
      </rPr>
      <t>:  re-establish Building Management System.</t>
    </r>
  </si>
  <si>
    <r>
      <t>FM48</t>
    </r>
    <r>
      <rPr>
        <sz val="7"/>
        <color theme="1"/>
        <rFont val="Times New Roman"/>
        <family val="1"/>
      </rPr>
      <t xml:space="preserve">       </t>
    </r>
    <r>
      <rPr>
        <sz val="12"/>
        <color theme="1"/>
        <rFont val="Times New Roman"/>
        <family val="1"/>
      </rPr>
      <t> </t>
    </r>
  </si>
  <si>
    <r>
      <t xml:space="preserve">5 Business Days.  To commence at the start of 2nd Business Day following the end of the Contract Month. </t>
    </r>
    <r>
      <rPr>
        <b/>
        <sz val="8.5"/>
        <color theme="1"/>
        <rFont val="Arial"/>
        <family val="2"/>
      </rPr>
      <t>Remedy:</t>
    </r>
    <r>
      <rPr>
        <sz val="8.5"/>
        <color theme="1"/>
        <rFont val="Arial"/>
        <family val="2"/>
      </rPr>
      <t xml:space="preserve">  Review and amend processes and raise Staff awareness of Authority Policies.</t>
    </r>
  </si>
  <si>
    <r>
      <t>FM49</t>
    </r>
    <r>
      <rPr>
        <sz val="7"/>
        <color theme="1"/>
        <rFont val="Times New Roman"/>
        <family val="1"/>
      </rPr>
      <t xml:space="preserve">       </t>
    </r>
    <r>
      <rPr>
        <sz val="12"/>
        <color theme="1"/>
        <rFont val="Times New Roman"/>
        <family val="1"/>
      </rPr>
      <t> </t>
    </r>
  </si>
  <si>
    <r>
      <t xml:space="preserve">3 Business Days.  To commence at the start of 2nd Business Day following the end of the Contract Month. </t>
    </r>
    <r>
      <rPr>
        <b/>
        <sz val="8.5"/>
        <color theme="1"/>
        <rFont val="Arial"/>
        <family val="2"/>
      </rPr>
      <t>Remedy:</t>
    </r>
    <r>
      <rPr>
        <sz val="8.5"/>
        <color theme="1"/>
        <rFont val="Arial"/>
        <family val="2"/>
      </rPr>
      <t xml:space="preserve">  Provide schedule of valid certificates, appropriate documentation and records to Authority or any other relevant party.</t>
    </r>
  </si>
  <si>
    <r>
      <t>FM50</t>
    </r>
    <r>
      <rPr>
        <sz val="7"/>
        <color theme="1"/>
        <rFont val="Times New Roman"/>
        <family val="1"/>
      </rPr>
      <t xml:space="preserve">       </t>
    </r>
    <r>
      <rPr>
        <sz val="12"/>
        <color theme="1"/>
        <rFont val="Times New Roman"/>
        <family val="1"/>
      </rPr>
      <t> </t>
    </r>
  </si>
  <si>
    <t>Confirmation provided to the Authority’s Representative by the due date.</t>
  </si>
  <si>
    <r>
      <t>FM51</t>
    </r>
    <r>
      <rPr>
        <sz val="7"/>
        <color theme="1"/>
        <rFont val="Times New Roman"/>
        <family val="1"/>
      </rPr>
      <t xml:space="preserve">       </t>
    </r>
    <r>
      <rPr>
        <sz val="12"/>
        <color theme="1"/>
        <rFont val="Times New Roman"/>
        <family val="1"/>
      </rPr>
      <t> </t>
    </r>
  </si>
  <si>
    <t>Utility profile audit is provided to the Authority’s Representative by the due date</t>
  </si>
  <si>
    <r>
      <t>FM52</t>
    </r>
    <r>
      <rPr>
        <sz val="7"/>
        <color theme="1"/>
        <rFont val="Times New Roman"/>
        <family val="1"/>
      </rPr>
      <t xml:space="preserve">       </t>
    </r>
    <r>
      <rPr>
        <sz val="12"/>
        <color theme="1"/>
        <rFont val="Times New Roman"/>
        <family val="1"/>
      </rPr>
      <t> </t>
    </r>
  </si>
  <si>
    <t>Report submitted to the Authority in the agreed quality and format by the due date</t>
  </si>
  <si>
    <r>
      <t xml:space="preserve">1 Business Day.  To commence from the expiry of the due date.  </t>
    </r>
    <r>
      <rPr>
        <b/>
        <sz val="8.5"/>
        <color theme="1"/>
        <rFont val="Arial"/>
        <family val="2"/>
      </rPr>
      <t>Remedy:</t>
    </r>
    <r>
      <rPr>
        <sz val="8.5"/>
        <color theme="1"/>
        <rFont val="Arial"/>
        <family val="2"/>
      </rPr>
      <t xml:space="preserve"> Completed report is issued to the Authority in the agreed format and quality.</t>
    </r>
  </si>
  <si>
    <r>
      <t>FM53</t>
    </r>
    <r>
      <rPr>
        <sz val="7"/>
        <color theme="1"/>
        <rFont val="Times New Roman"/>
        <family val="1"/>
      </rPr>
      <t xml:space="preserve">       </t>
    </r>
    <r>
      <rPr>
        <sz val="12"/>
        <color theme="1"/>
        <rFont val="Times New Roman"/>
        <family val="1"/>
      </rPr>
      <t> </t>
    </r>
  </si>
  <si>
    <r>
      <t>FM54</t>
    </r>
    <r>
      <rPr>
        <sz val="7"/>
        <color theme="1"/>
        <rFont val="Times New Roman"/>
        <family val="1"/>
      </rPr>
      <t xml:space="preserve">       </t>
    </r>
    <r>
      <rPr>
        <sz val="12"/>
        <color theme="1"/>
        <rFont val="Times New Roman"/>
        <family val="1"/>
      </rPr>
      <t> </t>
    </r>
  </si>
  <si>
    <r>
      <t xml:space="preserve">1 Business Day.  To commence from the expiry of the due date. </t>
    </r>
    <r>
      <rPr>
        <b/>
        <sz val="8.5"/>
        <color theme="1"/>
        <rFont val="Arial"/>
        <family val="2"/>
      </rPr>
      <t>Remedy:</t>
    </r>
    <r>
      <rPr>
        <sz val="8.5"/>
        <color theme="1"/>
        <rFont val="Arial"/>
        <family val="2"/>
      </rPr>
      <t xml:space="preserve">  Updated information is available to the Authority or any other relevant party.</t>
    </r>
  </si>
  <si>
    <r>
      <t>FM55</t>
    </r>
    <r>
      <rPr>
        <sz val="7"/>
        <color theme="1"/>
        <rFont val="Times New Roman"/>
        <family val="1"/>
      </rPr>
      <t xml:space="preserve">       </t>
    </r>
    <r>
      <rPr>
        <sz val="12"/>
        <color theme="1"/>
        <rFont val="Times New Roman"/>
        <family val="1"/>
      </rPr>
      <t> </t>
    </r>
  </si>
  <si>
    <r>
      <t xml:space="preserve">1 Business Day.  To commence from the expiry of the due date. </t>
    </r>
    <r>
      <rPr>
        <b/>
        <sz val="8.5"/>
        <color theme="1"/>
        <rFont val="Arial"/>
        <family val="2"/>
      </rPr>
      <t>Remedy:</t>
    </r>
    <r>
      <rPr>
        <sz val="8.5"/>
        <color theme="1"/>
        <rFont val="Arial"/>
        <family val="2"/>
      </rPr>
      <t xml:space="preserve">  Provide requested information to the Authority in the agreed format and quality.</t>
    </r>
  </si>
  <si>
    <r>
      <t>FM56</t>
    </r>
    <r>
      <rPr>
        <sz val="7"/>
        <color theme="1"/>
        <rFont val="Times New Roman"/>
        <family val="1"/>
      </rPr>
      <t xml:space="preserve">       </t>
    </r>
    <r>
      <rPr>
        <sz val="12"/>
        <color theme="1"/>
        <rFont val="Times New Roman"/>
        <family val="1"/>
      </rPr>
      <t> </t>
    </r>
  </si>
  <si>
    <t>Completed plan reviewed with the Authority by the due date</t>
  </si>
  <si>
    <r>
      <t xml:space="preserve">3 Business Days.  To commence from the expiry of the due date. </t>
    </r>
    <r>
      <rPr>
        <b/>
        <sz val="8.5"/>
        <color theme="1"/>
        <rFont val="Arial"/>
        <family val="2"/>
      </rPr>
      <t>Remedy:</t>
    </r>
    <r>
      <rPr>
        <sz val="8.5"/>
        <color theme="1"/>
        <rFont val="Arial"/>
        <family val="2"/>
      </rPr>
      <t xml:space="preserve"> Completed plan to the agreed format and quality reviewed with the Authority </t>
    </r>
  </si>
  <si>
    <r>
      <t>FM57</t>
    </r>
    <r>
      <rPr>
        <sz val="7"/>
        <color theme="1"/>
        <rFont val="Times New Roman"/>
        <family val="1"/>
      </rPr>
      <t xml:space="preserve">       </t>
    </r>
    <r>
      <rPr>
        <sz val="12"/>
        <color theme="1"/>
        <rFont val="Times New Roman"/>
        <family val="1"/>
      </rPr>
      <t> </t>
    </r>
  </si>
  <si>
    <r>
      <t xml:space="preserve">3 Business Days.  To commence from the expiry of the due date.  </t>
    </r>
    <r>
      <rPr>
        <b/>
        <sz val="8.5"/>
        <color theme="1"/>
        <rFont val="Arial"/>
        <family val="2"/>
      </rPr>
      <t>Remedy:</t>
    </r>
    <r>
      <rPr>
        <sz val="8.5"/>
        <color theme="1"/>
        <rFont val="Arial"/>
        <family val="2"/>
      </rPr>
      <t xml:space="preserve"> Completed programme to the agreed format and quality reviewed with the Authority.</t>
    </r>
  </si>
  <si>
    <r>
      <t>FM58</t>
    </r>
    <r>
      <rPr>
        <sz val="7"/>
        <color theme="1"/>
        <rFont val="Times New Roman"/>
        <family val="1"/>
      </rPr>
      <t xml:space="preserve">       </t>
    </r>
    <r>
      <rPr>
        <sz val="12"/>
        <color theme="1"/>
        <rFont val="Times New Roman"/>
        <family val="1"/>
      </rPr>
      <t> </t>
    </r>
  </si>
  <si>
    <r>
      <t>FM59</t>
    </r>
    <r>
      <rPr>
        <sz val="7"/>
        <color theme="1"/>
        <rFont val="Times New Roman"/>
        <family val="1"/>
      </rPr>
      <t xml:space="preserve">       </t>
    </r>
    <r>
      <rPr>
        <sz val="12"/>
        <color theme="1"/>
        <rFont val="Times New Roman"/>
        <family val="1"/>
      </rPr>
      <t> </t>
    </r>
  </si>
  <si>
    <r>
      <t>FM60</t>
    </r>
    <r>
      <rPr>
        <sz val="7"/>
        <color theme="1"/>
        <rFont val="Times New Roman"/>
        <family val="1"/>
      </rPr>
      <t xml:space="preserve">       </t>
    </r>
    <r>
      <rPr>
        <sz val="12"/>
        <color theme="1"/>
        <rFont val="Times New Roman"/>
        <family val="1"/>
      </rPr>
      <t> </t>
    </r>
  </si>
  <si>
    <r>
      <t>FM61</t>
    </r>
    <r>
      <rPr>
        <sz val="7"/>
        <color theme="1"/>
        <rFont val="Times New Roman"/>
        <family val="1"/>
      </rPr>
      <t xml:space="preserve">       </t>
    </r>
    <r>
      <rPr>
        <sz val="12"/>
        <color theme="1"/>
        <rFont val="Times New Roman"/>
        <family val="1"/>
      </rPr>
      <t> </t>
    </r>
  </si>
  <si>
    <r>
      <t>FM62</t>
    </r>
    <r>
      <rPr>
        <sz val="7"/>
        <color theme="1"/>
        <rFont val="Times New Roman"/>
        <family val="1"/>
      </rPr>
      <t xml:space="preserve">       </t>
    </r>
    <r>
      <rPr>
        <sz val="12"/>
        <color theme="1"/>
        <rFont val="Times New Roman"/>
        <family val="1"/>
      </rPr>
      <t> </t>
    </r>
  </si>
  <si>
    <t>All hardware and software used in the delivery of the Services must be kept licensed and up to date in accordance with Good Industry Practice.</t>
  </si>
  <si>
    <t>Schedule of valid licences to be submitted to the Authority on a biannual basis (date to be agreed).</t>
  </si>
  <si>
    <r>
      <t>FM63</t>
    </r>
    <r>
      <rPr>
        <sz val="7"/>
        <color theme="1"/>
        <rFont val="Times New Roman"/>
        <family val="1"/>
      </rPr>
      <t xml:space="preserve">       </t>
    </r>
    <r>
      <rPr>
        <sz val="12"/>
        <color theme="1"/>
        <rFont val="Times New Roman"/>
        <family val="1"/>
      </rPr>
      <t> </t>
    </r>
  </si>
  <si>
    <r>
      <t xml:space="preserve">5 Business Days. To commence on identification of failure. </t>
    </r>
    <r>
      <rPr>
        <b/>
        <sz val="8.5"/>
        <color theme="1"/>
        <rFont val="Arial"/>
        <family val="2"/>
      </rPr>
      <t>Remedy:</t>
    </r>
    <r>
      <rPr>
        <sz val="8.5"/>
        <color theme="1"/>
        <rFont val="Arial"/>
        <family val="2"/>
      </rPr>
      <t xml:space="preserve">  Check equipment is in good working order, operated and stored correctly and carries the correct and valid certificate/licence.</t>
    </r>
  </si>
  <si>
    <r>
      <t>FM64</t>
    </r>
    <r>
      <rPr>
        <sz val="7"/>
        <color theme="1"/>
        <rFont val="Times New Roman"/>
        <family val="1"/>
      </rPr>
      <t xml:space="preserve">       </t>
    </r>
    <r>
      <rPr>
        <sz val="12"/>
        <color theme="1"/>
        <rFont val="Times New Roman"/>
        <family val="1"/>
      </rPr>
      <t> </t>
    </r>
  </si>
  <si>
    <r>
      <t>FM65</t>
    </r>
    <r>
      <rPr>
        <sz val="7"/>
        <color theme="1"/>
        <rFont val="Times New Roman"/>
        <family val="1"/>
      </rPr>
      <t xml:space="preserve">       </t>
    </r>
    <r>
      <rPr>
        <sz val="12"/>
        <color theme="1"/>
        <rFont val="Times New Roman"/>
        <family val="1"/>
      </rPr>
      <t> </t>
    </r>
  </si>
  <si>
    <r>
      <t>FM66</t>
    </r>
    <r>
      <rPr>
        <sz val="7"/>
        <color theme="1"/>
        <rFont val="Times New Roman"/>
        <family val="1"/>
      </rPr>
      <t xml:space="preserve">       </t>
    </r>
    <r>
      <rPr>
        <sz val="12"/>
        <color theme="1"/>
        <rFont val="Times New Roman"/>
        <family val="1"/>
      </rPr>
      <t> </t>
    </r>
  </si>
  <si>
    <r>
      <t>FM67</t>
    </r>
    <r>
      <rPr>
        <sz val="7"/>
        <color theme="1"/>
        <rFont val="Times New Roman"/>
        <family val="1"/>
      </rPr>
      <t xml:space="preserve">       </t>
    </r>
    <r>
      <rPr>
        <sz val="12"/>
        <color theme="1"/>
        <rFont val="Times New Roman"/>
        <family val="1"/>
      </rPr>
      <t> </t>
    </r>
  </si>
  <si>
    <t>Each corrective action has been rectified within the agreed Rectification Period.  Monitored through Helpdesk records.</t>
  </si>
  <si>
    <r>
      <t>FM68</t>
    </r>
    <r>
      <rPr>
        <sz val="7"/>
        <color theme="1"/>
        <rFont val="Times New Roman"/>
        <family val="1"/>
      </rPr>
      <t xml:space="preserve">       </t>
    </r>
    <r>
      <rPr>
        <sz val="12"/>
        <color theme="1"/>
        <rFont val="Times New Roman"/>
        <family val="1"/>
      </rPr>
      <t> </t>
    </r>
  </si>
  <si>
    <t>Written approval from Authority’s Representative has been provided.</t>
  </si>
  <si>
    <r>
      <t>FM69</t>
    </r>
    <r>
      <rPr>
        <sz val="7"/>
        <color theme="1"/>
        <rFont val="Times New Roman"/>
        <family val="1"/>
      </rPr>
      <t xml:space="preserve">       </t>
    </r>
    <r>
      <rPr>
        <sz val="12"/>
        <color theme="1"/>
        <rFont val="Times New Roman"/>
        <family val="1"/>
      </rPr>
      <t> </t>
    </r>
  </si>
  <si>
    <t>Procurement undertaken in accordance with the protocol agreed with the Authority.</t>
  </si>
  <si>
    <r>
      <t xml:space="preserve">3 Business Days .To commence from identification of the failure  </t>
    </r>
    <r>
      <rPr>
        <b/>
        <sz val="8.5"/>
        <color theme="1"/>
        <rFont val="Arial"/>
        <family val="2"/>
      </rPr>
      <t xml:space="preserve">Remedy: </t>
    </r>
    <r>
      <rPr>
        <sz val="8.5"/>
        <color theme="1"/>
        <rFont val="Arial"/>
        <family val="2"/>
      </rPr>
      <t>Commence procurement in accordance with protocol agreed with the Authority.</t>
    </r>
  </si>
  <si>
    <t>Calculated No of Deductions 
(Failures x Rectification Sessions)</t>
  </si>
  <si>
    <t>Fair Minor Only</t>
  </si>
  <si>
    <t xml:space="preserve">Good Minor Only </t>
  </si>
  <si>
    <t xml:space="preserve">Fair Medium Only </t>
  </si>
  <si>
    <t xml:space="preserve">Fair Major Only </t>
  </si>
  <si>
    <t>Monthly Failures
(No of Deductions /12)</t>
  </si>
  <si>
    <t>Minor Deductions corrected for Minor Relief
(Cell Value &lt; Y15)</t>
  </si>
  <si>
    <t>Relief and Ratchet Thresholds</t>
  </si>
  <si>
    <t>Calculated Deductions Per Month</t>
  </si>
  <si>
    <t>Good and Fair Deductions for Relief and Ratchet Establishment</t>
  </si>
  <si>
    <t>Calculation of Monthly Deductions</t>
  </si>
  <si>
    <t>Correction of Deductions for Minor Failure Relief</t>
  </si>
  <si>
    <t>Correction for Repeated Failures</t>
  </si>
  <si>
    <t>Extraction of Medium and Major Monthly Deductions</t>
  </si>
  <si>
    <t>Clause 2.3</t>
  </si>
  <si>
    <t>Clause 5</t>
  </si>
  <si>
    <t>Actual Deductions per DP</t>
  </si>
  <si>
    <t>Minor Deduction Eligibility Test</t>
  </si>
  <si>
    <t>No of Rooms</t>
  </si>
  <si>
    <t>Functional Area Score</t>
  </si>
  <si>
    <t>Unweighted Score</t>
  </si>
  <si>
    <t>DO NOT USE OR REMOVE THIS ROW</t>
  </si>
  <si>
    <t>Total Number of Paymech Rooms</t>
  </si>
  <si>
    <t>Total Number of Rooms</t>
  </si>
  <si>
    <t>Authority Inputs (per annum basis)</t>
  </si>
  <si>
    <t>Deductions Per annum corrected for Reliefs and Ratchets</t>
  </si>
  <si>
    <t>Scenario 5</t>
  </si>
  <si>
    <t>Scenario 6</t>
  </si>
  <si>
    <t>Scenario 7</t>
  </si>
  <si>
    <t>Scenario 8</t>
  </si>
  <si>
    <t>Scenario 9</t>
  </si>
  <si>
    <t>Scenario 10</t>
  </si>
  <si>
    <t>Single Day Single Room</t>
  </si>
  <si>
    <t>Multiple Day Single Room</t>
  </si>
  <si>
    <t>Multiple Rooms, Single Day</t>
  </si>
  <si>
    <t>Zonal Loss</t>
  </si>
  <si>
    <t>SUF x TSD</t>
  </si>
  <si>
    <t>Consequential Unavailability Modelling</t>
  </si>
  <si>
    <t>Room Deduction</t>
  </si>
  <si>
    <t>Gearing</t>
  </si>
  <si>
    <t>Maximum Gearing</t>
  </si>
  <si>
    <t>Highest Deduction</t>
  </si>
  <si>
    <t>Utilising SUF*TSD</t>
  </si>
  <si>
    <t>Default Sessions</t>
  </si>
  <si>
    <t xml:space="preserve">SUR (TAGSUF)= </t>
  </si>
  <si>
    <t>SUR (SUF*TSD)</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</si>
  <si>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</si>
  <si>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</si>
  <si>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</si>
  <si>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</si>
  <si>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</si>
  <si>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</si>
  <si>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</si>
  <si>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</si>
  <si>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</si>
  <si>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</si>
  <si>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</si>
  <si>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</si>
  <si>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</si>
  <si>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</si>
  <si>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</si>
  <si>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</si>
  <si>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</si>
  <si>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</si>
  <si>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</si>
  <si>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</si>
  <si>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Year 21</t>
  </si>
  <si>
    <t>Year 22</t>
  </si>
  <si>
    <t>Year 23</t>
  </si>
  <si>
    <t>Year 24</t>
  </si>
  <si>
    <t>Year 25</t>
  </si>
  <si>
    <t>Monthly Deductions (Calculated based on scenarios)</t>
  </si>
  <si>
    <t>Year One Threshold</t>
  </si>
  <si>
    <t>Mid PointAdjusted Threshold</t>
  </si>
  <si>
    <t>Mid Point Adjusted Threshold</t>
  </si>
  <si>
    <t>Clause 24.3.2</t>
  </si>
  <si>
    <t>Clause 24.3.1 and Clause 40.1.8</t>
  </si>
  <si>
    <t>[Project Name]</t>
  </si>
  <si>
    <t>Department Table</t>
  </si>
  <si>
    <t>Average Rectification Deduction Periods</t>
  </si>
  <si>
    <t>Sub-hubco shall inform the Authority’s Representative, as required, of any material changes to the management structure, responsibilities and lines of communication put in place by Sub-hubco in respect of the performance of its obligations under this Agreement.</t>
  </si>
  <si>
    <t>Sub-hubco shall give prior notice to the Authority’s Representative(s) of all new working practices, and/or service delivery timings.</t>
  </si>
  <si>
    <t>Sub-hubco shall liaise with Community Service Providers to ensure that there is no disruption to the Community Services at the Facilities.</t>
  </si>
  <si>
    <t xml:space="preserve">Sub-hubco shall develop and maintain a [Building User Guide][1] on behalf of the Authority for use by Staff and Authority Employees, the content and style of which shall be approved by the Authority on a minimum of an annual basis (and at any time when circumstances change). </t>
  </si>
  <si>
    <t>Sub-hubco shall ensure that a procedure for disseminating hazard and safety warnings, pertaining to the Services, is operational and disseminates information in a timely manner.</t>
  </si>
  <si>
    <t>Sub-hubco shall develop and maintain a Health and Safety system relevant to the Services.</t>
  </si>
  <si>
    <t xml:space="preserve">Sub-hubco shall implement Sub-hubco's health and safety system in all aspects of Service delivery. </t>
  </si>
  <si>
    <t>Sub-hubco shall devise a quality management system as required in the Services Quality Plan that shall meet the requirements of ISO 9001 for the first 18 months of the Operational Term and shall achieve ISO 9001 accreditation within the first 18 Contract Months of the Operational Term; thereafter Sub-hubco shall maintain this accreditation and provide the Authority with copies of certification whenever reaccredited.</t>
  </si>
  <si>
    <t>Sub-hubco shall implement the quality management system in the delivery of all aspects of the Services.</t>
  </si>
  <si>
    <t>Sub-hubco shall devise an environmental management system that shall meet the requirements of ISO 14001 for the first 18 months and shall achieve ISO 14001 accreditation within the first 18 Contract Months; thereafter Sub-hubco shall maintain this accreditation and provide the Authority with copies of certification whenever reaccredited.</t>
  </si>
  <si>
    <t>Sub-hubco shall implement the environmental management system in the delivery of all aspects of the Services.</t>
  </si>
  <si>
    <t>Sub-hubco shall ensure that no work that it performs at the Facilities is carried out in Functional Areas outside agreed Access Times without prior written consent from the Authority’s Representative.</t>
  </si>
  <si>
    <t>1 Day. To commence on report of non-compliance. Remedy: Sub-hubco to restore area to useable condition and reschedule work.  Staff awareness of Access Times to be increased.</t>
  </si>
  <si>
    <t>Sub-hubco shall ensure that all work that it performs at the Facilities is carried out in accordance with the Permit to Work System.</t>
  </si>
  <si>
    <t xml:space="preserve">Sub-hubco shall ensure that Staff undergo pre-employment health checks as required in accordance with Clauses 27.18 to 27.21 and Authority Policies </t>
  </si>
  <si>
    <t>Where Sub-hubco staff are employed in areas where there are likely to be children or vulnerable persons, details of those staff shall be submitted in the agreed format to the designated Authority’s Representative for approval in accordance with Clauses 27.10 to 27.12.</t>
  </si>
  <si>
    <t>Sub-hubco shall maintain a personal training record for Staff and where appropriate provide certification of Sub-hubco-training of Authority Employees.</t>
  </si>
  <si>
    <t>Sub-hubco shall ensure that all Staff, in addition to the induction programme, are at all times properly and adequately notified, trained and instructed and the information recorded within their personal training records (including if practicable by way of continuing professional development) with regard to the task that the individual has to perform; For the avoidance of doubt Sub-hubco shall release Staff as may be required from time to time to attend obligatory Authority training and shall, at its own expense, provide suitably trained replacement Staff for those attending such training.</t>
  </si>
  <si>
    <t>Sub-hubco shall develop and maintain an appropriate induction programme for Staff and Authority Employees, the content and style of delivery for which shall be approved by the Authority on an annual basis (and at any time when circumstances change).</t>
  </si>
  <si>
    <t>Sub-hubco shall ensure that all Staff, in carrying out the duties described in this Service Level Specification, are properly and presentably dressed in appropriate uniforms and work wear (including protective clothing and footwear where required), maintain a high standard of personal hygiene commensurate with their allocated tasks, and wear identification badges at all times while working in the Facilities.</t>
  </si>
  <si>
    <t xml:space="preserve">Sub-hubco shall ensure that reporting procedures for Staff having come into contact with high-risk persons or areas are in place and are being correctly used. For the avoidance of doubt, this shall include Staff who have recently returned from overseas travel in countries, which the Authority’s occupational health department deem to be of high risk. Sub-hubco shall comply with Authority Policies in this regard </t>
  </si>
  <si>
    <t>Sub-hubco shall meet with the Authority’s Representative at least monthly.</t>
  </si>
  <si>
    <t>Sub-hubco shall liaise with the relevant Authority’s Representative, where works may impact on the Prescribed Operational Function.</t>
  </si>
  <si>
    <t>Sub-hubco shall provide information relating to Freedom of Information requests to the Authority’s Representative in a timely manner in the agreed format and quality in accordance with Clause 61.</t>
  </si>
  <si>
    <t>Sub-hubco shall provide advice on consumption of Utilities at the Facilities and revenue cost implications throughout the Operational Term 6 months prior to capital / lifecycle estate upgrading/modernisation schemes and new developments as dictated by the 5-Year Maintenance Plan delivered to the Authority in accordance with Clause 23.11.</t>
  </si>
  <si>
    <t xml:space="preserve">Sub-hubco shall participate in and support any joint utility working group formed by the Authority.  </t>
  </si>
  <si>
    <t>Sub-hubco shall provide, monitor and update a list of service providers, which have proven relevant skills, qualifications, financial, management and operational experience for performing in accordance with this Service Level Specification.</t>
  </si>
  <si>
    <t>Sub-hubco shall develop maintain and update each year, or more frequently as may be required by Law [and/or Guidance], the contingency plans for all Services to ensure compliance with the Authority assurance procedures including but not limited to:  fire and evacuation action plan that shall include the fire precaution procedures Sub-hubco shall operate; disaster action plan defining how Sub-hubco will manage each risk and identifying remedial action to be taken and liaison with the local emergency; loss of Utility supply; service specific risk assessments; water emergency plan;  Plans shall include details of all necessary staff training and awareness, and drills/evacuations and shall be developed in co-operation with the local authority fire prevention office, the Authority’s Fire Officer, emergency services; Utilities Providers and the Authority’s Representative.</t>
  </si>
  <si>
    <t>Sub-hubco shall ensure that contingency plans are executed as planned with due expediency.</t>
  </si>
  <si>
    <t>Sub-hubco shall ensure that fire safety systems are compliant with Law, Good Industry Practice, the Service Quality Standards and the Fire Safety Policy at all times</t>
  </si>
  <si>
    <t>Sub-hubco shall assist the Authority in carrying out fire drills in accordance with the requirements of the Fire Safety Policy and agreed with the fire authority or as may be directed by the Authority nominated officer (fire) or other Authorised Person, in relation to the Facilities.</t>
  </si>
  <si>
    <t>Sub-hubco shall ensure that the Helpdesk is available 24 hours per day, 365(6) days per year.</t>
  </si>
  <si>
    <t>1 Business Day.  To commence as soon as Sub-hubco is aware that the Helpdesk is down. Remedy: Restore the Helpdesk system and/or implement contingency arrangements and review the cause of the failure.</t>
  </si>
  <si>
    <t>Sub-hubco shall review Helpdesk procedures and instructions for users biannually and, where these are updated, submit revised procedures and instructions to the Authority’s Representative.</t>
  </si>
  <si>
    <t>Sub-hubco shall ensure that Helpdesk Users and Authority Employees receive training with regards to the Helpdesk user instructions and are subsequently briefed on any retrospective changes.</t>
  </si>
  <si>
    <t>Sub-hubco shall agree a Service Report and Service Event categorisation and call logging protocol with the Authority’s Representative and review this protocol annually.</t>
  </si>
  <si>
    <t>·                 Sub-hubco shall log all Service Reports.  Sub-hubco shall record all relevant details, including but not limited to, the following information:  Requester’s/reporter’s name; Date and time of Service Report; Location of Service Event (if applicable); Nature of the Service Report; Categorisation (priority); Response Period and Remedial Period/Rectification Period assigned to the Service Report; Unique report/request reference; Service Provider and contact name to which the request/report was passed; Date and time that the request/report was passed to the relevant Service Provider; Action taken to rectify or remedy including regular progress updates; Actual times that response and rectification were achieved; and Details of progress updates to requester/reporter.</t>
  </si>
  <si>
    <t>Sub-hubco shall generate an activity request report for each Service Report reported.  The activity request report shall be communicated to the relevant Service Provider.  Such communication shall be documented.</t>
  </si>
  <si>
    <t>Sub-hubco shall inform the Helpdesk User as to the proposed course of action and Response Period and Remedial Period / Rectification Period allocated.  The Helpdesk shall co-ordinate the appropriate response to all requests.</t>
  </si>
  <si>
    <t>Sub-hubco shall ensure that all Service Reports are signed as complete or otherwise by the [relevant staff representative]</t>
  </si>
  <si>
    <t>Sub-hubco shall keep the Helpdesk User informed should delays occur with executing the response or rectification of a Service Event.</t>
  </si>
  <si>
    <t>Sub-hubco shall monitor its performance against this Service Level Specification in accordance with the [Method Statements].</t>
  </si>
  <si>
    <t>Sub-hubco shall undertake, on a quarterly basis, customer satisfaction surveys of the Services in a format agreed with the Authority’s Representative.  Surveys should be issued to a minimum 90% of Authority staff using the Facilities.</t>
  </si>
  <si>
    <t>Sub-hubco shall ensure that customer satisfaction is maintained at 90% or higher.  Where customer satisfaction is found to be below 90 %, Sub-hubco shall carry out a review of the necessary Services and produce an action plan to address any issues.</t>
  </si>
  <si>
    <t>Sub-hubco shall maintain the Facilities and perform its operations so as to minimise Utilities consumption whilst achieving the optimum environmental conditions required by the Authority.</t>
  </si>
  <si>
    <t>Sub-hubco shall manage and operate an effective Building Management System (as defined in Part 6 of the Schedule, (Board Construction Requirements).</t>
  </si>
  <si>
    <t>Sub-hubco shall act in accordance with and support the Authority’s energy strategy and environmental policies in the delivery of this service.</t>
  </si>
  <si>
    <t>Review of Sub-hubco policies and procedures</t>
  </si>
  <si>
    <t>Sub-hubco shall ensure all test certificates and appropriate documentation and records relating to the Facilities are maintained accurately, updated regularly and available for inspection by the Authority or any other relevant party.</t>
  </si>
  <si>
    <t>On receipt of Utilities bills [from the Authority[2]], Sub-hubco shall verify the consumption data against meter readings and confirm their accuracy to the Authority’s Representative within [2 Business Days]</t>
  </si>
  <si>
    <t>Sub-hubco shall develop and maintain a 3 month rolling utility profile audit using half hourly utility consumption readings, to be provided on a monthly basis from the end of the third Contract Month. The report should identify any potential interference factors, potential areas of waste and potential solutions.</t>
  </si>
  <si>
    <t>Sub-hubco shall provide a monthly report, covering as a minimum the elements in Appendix A to the Authority’s Representative, within 10 Business Days of the end of each Contract Month, in the agreed format and quality.</t>
  </si>
  <si>
    <t>Sub-hubco shall provide an annual report, covering as a minimum the elements in Appendix A is served to the Authority’s Representative within 10 Business Days of the end of the Contract Year in the agreed format and quality.</t>
  </si>
  <si>
    <t>Sub-hubco shall ensure all information and records to be maintained in accordance with this Agreement are up to date, accurate, in the agreed format and available for inspection by the Authority or any other relevant party upon request.</t>
  </si>
  <si>
    <t>Sub-hubco shall respond to ad-hoc requests [on 1 Business Day’s notice] to prepare and supply all information reasonably required by any party, to whom the Authority are obliged to present information at any time in relation to the Services. For the avoidance of doubt this shall include CRC returns.</t>
  </si>
  <si>
    <t xml:space="preserve">Sub-hubco shall update the 5-year Maintenance / lifecycle / improvement plan on an annual basis and provide this to the Authority’s Representative  for review not less than [ ] prior to the commencement of each Contract Year in accordance with Clause 23.11[3]. The 5-year Maintenance Plan shall be sufficiently detailed so as to enable the Authority to plan to minimise disruption to Community Services and shall provide at least the level of detail of the example incorporated in the Method Statements. </t>
  </si>
  <si>
    <t>Sub-hubco shall update the  Schedule of Programmed Maintenance on an annual basis and provide this to the Authority’s Representative for review not less than [ ] prior to [ ][4], all in accordance with Clause 23. The Schedule of Programmed Maintenance shall detail the rooms and areas affected, (and the extent of such impact) and timescales of each item of work and shall provide at least the level of detail of the example incorporated in the Method Statements. The activities detailed in the Schedule of Programmed Maintenance shall demonstrate that the Facilities are intended to comply with the Service Quality Standards, Part 6 of the Schedule, (Board Construction Requirements), the requirements of manufacturers’ (original and subsequently amended) specifications and warranties.</t>
  </si>
  <si>
    <t>Sub-hubco shall carry out and complete Programmed Maintenance in accordance with the Schedule of Programmed Maintenance to meet the requirements of the Service Standards, Part 6 of the Schedule, (Board Construction Requirements), the requirements of manufacturers’ (original and subsequently amended) specifications and warranties. For the avoidance of doubt this shall include tests and inspections for insurance purposes, which shall be undertaken by independent qualified engineers.</t>
  </si>
  <si>
    <t>Sub-hubco shall ensure that all new Plant and Equipment is successfully commissioned and maintained in accordance with manufacturer’s instructions and maintenance manuals and drawings are updated one month after commissioning.</t>
  </si>
  <si>
    <t>Sub-hubco shall ensure that no Utility/service diversions are carried out without prior consent from the Authority’s Representative.</t>
  </si>
  <si>
    <t>Sub-hubco shall ensure that external Utility infrastructure within the Site is maintained in a fully functioning condition.</t>
  </si>
  <si>
    <t>Sub-hubco Tools and Equipment</t>
  </si>
  <si>
    <t>Sub-hubco shall ensure that all statutory testing of equipment and systems is carried out by a competent operator in line with manufacturer’s instructions within the agreed statutory or manufacturer’s prescribed test period.</t>
  </si>
  <si>
    <t>Sub-hubco shall ensure that the Facilities are maintained so as to comply with the Service Quality Standards, Part 6 of the Schedule (Authority’s Construction Requirements), the requirements of manufacturers’ (original and subsequently amended) specifications and warranties, Law and Good Industry Practice.</t>
  </si>
  <si>
    <t>Sub-hubco shall respond to each Service Report and, where relevant, Make Safe, within the relevant Response Period.</t>
  </si>
  <si>
    <t>Sub-hubco shall undertake all actions, including Rectification, arising from planned tests and inspections including insurance inspections. All such works shall be treated as Routine unless otherwise deemed to be Urgent or Important.</t>
  </si>
  <si>
    <t>Sub-hubco shall receive written consent from the Authority’s Representative prior to arranging/agreeing to interruptions in the supply of Utilities to the Facilities.</t>
  </si>
  <si>
    <t xml:space="preserve">Sub-hubco shall procure the supply of Utilities to the Facilities. Sub-hubco shall propose to and agree with the Authority a protocol for the procurement of Utilities contracts. Such protocol shall be designed to achieve best value and shall include market testing (which shall involve any suppliers and/or agreements nominated by the Authority). Sub-hubco shall demonstrate to the Authority, prior to signing any contracts for Utilities, that the procurement has been carried out in accordance with the agreed protocol. [5]   </t>
  </si>
  <si>
    <t>Weighting Adjustment Table</t>
  </si>
  <si>
    <t xml:space="preserve">Main GSU Table </t>
  </si>
  <si>
    <t>Whole Facility Unavailability Threshold</t>
  </si>
  <si>
    <t>Whole Facility Toilet Threshold</t>
  </si>
  <si>
    <t>Indexed Portion</t>
  </si>
  <si>
    <t>Indexable Portion of MSP</t>
  </si>
  <si>
    <t>Approximate Number of Rooms before WFU</t>
  </si>
  <si>
    <t>Whole Facility Unavailability (WFU)</t>
  </si>
  <si>
    <t>Approximate Number of Toilets before WFU</t>
  </si>
  <si>
    <t>Total Number of Paymech Toilets</t>
  </si>
  <si>
    <t>Project Agreement Clause 24.3.1</t>
  </si>
  <si>
    <t>Project Agreement Clause 40.1.8</t>
  </si>
  <si>
    <t>Divider</t>
  </si>
  <si>
    <t>Warning Notices to Termination</t>
  </si>
  <si>
    <t>in</t>
  </si>
  <si>
    <t>Months</t>
  </si>
  <si>
    <t>Number of Warning Notices to Termination</t>
  </si>
  <si>
    <t>Rolling Period for Warning Notice Termination (Months)</t>
  </si>
  <si>
    <t>Project Agreement Clause 40.1.9</t>
  </si>
  <si>
    <t>Deduction Periods Out</t>
  </si>
  <si>
    <t>Calculated value</t>
  </si>
  <si>
    <t>Sessions * Days (K*L)</t>
  </si>
  <si>
    <t>Lookup J in I above, return J above</t>
  </si>
  <si>
    <t>Manual Thresholds</t>
  </si>
  <si>
    <t>Calculated Thresholds</t>
  </si>
  <si>
    <r>
      <rPr>
        <b/>
        <sz val="8"/>
        <rFont val="Arial"/>
        <family val="2"/>
      </rPr>
      <t>Disclaimer</t>
    </r>
    <r>
      <rPr>
        <sz val="8"/>
        <rFont val="Arial"/>
        <family val="2"/>
      </rPr>
      <t xml:space="preserve"> This Payment Mechanism Calibration Model has been provided by Scottish Futures Trust (“SFT”) for use by individual DBFM projects to achieve a consistent approach across hub Territories and projects within individual territories. The use of the Model and the associated Guidance Note is not a substitute for project-specific advice and Authorities must take appropriate legal, financial and technical advice when using them.  Authorities and their advisers should ensure that the Model is tailored to the requirements of its specific project and that its impact is clearly understood. SFT accept no responsibility for decisions and actions taken as a result of the use of this Model by Authorities or their advisers. This Model has not been audited nor has any opinion been expressed thereon by any firm of accountants. Moreover the Model does not absolve any recipient from conducting its own audit in order to verify its functionality and/or performance. No representation, warranty or undertaking is given by SFT to any person as to the internal consistency or accuracy of the model nor any output from it.  SFT accepts no duty of care to any person and all liability is expressly excluded by SFT for the accuracy of the computations contained in the financial model and the assumptions upon which such computations are based.  In addition, any recipient of the Model uses it entirely at its own risk. Accordingly, regardless of the form of action, whether in contract, delict or otherwise, and to the extent permitted by applicable law, SFT accepts no liability of any kind and disclaims all responsibility for the consequences of any person acting or refraining to act in reliance on the Model and/or its output or for any decisions made or not made which are based upon such Model and/or its output</t>
    </r>
  </si>
</sst>
</file>

<file path=xl/styles.xml><?xml version="1.0" encoding="utf-8"?>
<styleSheet xmlns="http://schemas.openxmlformats.org/spreadsheetml/2006/main">
  <numFmts count="10">
    <numFmt numFmtId="44" formatCode="_-&quot;£&quot;* #,##0.00_-;\-&quot;£&quot;* #,##0.00_-;_-&quot;£&quot;* &quot;-&quot;??_-;_-@_-"/>
    <numFmt numFmtId="164" formatCode="&quot;£&quot;#,##0"/>
    <numFmt numFmtId="165" formatCode="0.0000"/>
    <numFmt numFmtId="166" formatCode="#,##0.00_ ;\-#,##0.00\ "/>
    <numFmt numFmtId="167" formatCode="#,##0.0_ ;\-#,##0.0\ "/>
    <numFmt numFmtId="168" formatCode="#,##0_ ;\-#,##0\ "/>
    <numFmt numFmtId="169" formatCode="0.000%"/>
    <numFmt numFmtId="170" formatCode="0.0%"/>
    <numFmt numFmtId="171" formatCode="&quot;£&quot;#,##0.0"/>
    <numFmt numFmtId="172" formatCode="_-&quot;£&quot;* #,##0.0000_-;\-&quot;£&quot;* #,##0.0000_-;_-&quot;£&quot;* &quot;-&quot;??_-;_-@_-"/>
  </numFmts>
  <fonts count="66">
    <font>
      <sz val="10"/>
      <name val="Arial"/>
    </font>
    <font>
      <sz val="10"/>
      <name val="Arial"/>
      <family val="2"/>
    </font>
    <font>
      <sz val="10"/>
      <name val="Arial"/>
      <family val="2"/>
    </font>
    <font>
      <sz val="10"/>
      <name val="Arial"/>
      <family val="2"/>
    </font>
    <font>
      <sz val="8"/>
      <name val="Arial"/>
      <family val="2"/>
    </font>
    <font>
      <sz val="10"/>
      <name val="Times New Roman"/>
      <family val="1"/>
    </font>
    <font>
      <b/>
      <sz val="8.5"/>
      <color indexed="9"/>
      <name val="Arial"/>
      <family val="2"/>
    </font>
    <font>
      <sz val="8.5"/>
      <name val="Arial"/>
      <family val="2"/>
    </font>
    <font>
      <b/>
      <sz val="8.5"/>
      <name val="Arial"/>
      <family val="2"/>
    </font>
    <font>
      <sz val="10"/>
      <name val="Arial"/>
      <family val="2"/>
    </font>
    <font>
      <b/>
      <sz val="10"/>
      <name val="Arial"/>
      <family val="2"/>
    </font>
    <font>
      <sz val="10"/>
      <name val="Times New Roman"/>
      <family val="1"/>
    </font>
    <font>
      <b/>
      <sz val="10"/>
      <color indexed="44"/>
      <name val="Arial"/>
      <family val="2"/>
    </font>
    <font>
      <b/>
      <sz val="14"/>
      <name val="LucidaSans"/>
    </font>
    <font>
      <b/>
      <sz val="12"/>
      <name val="LucidaSans"/>
    </font>
    <font>
      <b/>
      <sz val="10"/>
      <color indexed="9"/>
      <name val="Arial"/>
      <family val="2"/>
    </font>
    <font>
      <sz val="10"/>
      <name val="Courier"/>
      <family val="3"/>
    </font>
    <font>
      <sz val="10"/>
      <color indexed="10"/>
      <name val="Times New Roman"/>
      <family val="1"/>
    </font>
    <font>
      <sz val="10"/>
      <color indexed="22"/>
      <name val="Arial"/>
      <family val="2"/>
    </font>
    <font>
      <sz val="10"/>
      <color indexed="22"/>
      <name val="Times New Roman"/>
      <family val="1"/>
    </font>
    <font>
      <sz val="8.5"/>
      <name val="Arial"/>
      <family val="2"/>
    </font>
    <font>
      <b/>
      <sz val="16"/>
      <color indexed="62"/>
      <name val="Arial"/>
      <family val="2"/>
    </font>
    <font>
      <b/>
      <sz val="14"/>
      <color indexed="18"/>
      <name val="Arial"/>
      <family val="2"/>
    </font>
    <font>
      <sz val="8"/>
      <color indexed="81"/>
      <name val="Tahoma"/>
      <family val="2"/>
    </font>
    <font>
      <sz val="10"/>
      <color indexed="10"/>
      <name val="Arial"/>
      <family val="2"/>
    </font>
    <font>
      <sz val="8.5"/>
      <color indexed="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8.5"/>
      <color indexed="12"/>
      <name val="Arial"/>
      <family val="2"/>
    </font>
    <font>
      <sz val="10"/>
      <name val="Trebuchet MS"/>
      <family val="2"/>
    </font>
    <font>
      <strike/>
      <sz val="10"/>
      <name val="Arial"/>
      <family val="2"/>
    </font>
    <font>
      <b/>
      <sz val="10"/>
      <color indexed="10"/>
      <name val="Arial"/>
      <family val="2"/>
    </font>
    <font>
      <sz val="10"/>
      <name val="Geneva"/>
    </font>
    <font>
      <sz val="10"/>
      <color indexed="10"/>
      <name val="Times New Roman"/>
      <family val="1"/>
    </font>
    <font>
      <sz val="8.5"/>
      <name val="Trebuchet MS"/>
      <family val="2"/>
    </font>
    <font>
      <sz val="7"/>
      <color indexed="10"/>
      <name val="Arial"/>
      <family val="2"/>
    </font>
    <font>
      <sz val="7"/>
      <name val="Arial"/>
      <family val="2"/>
    </font>
    <font>
      <sz val="8"/>
      <name val="Arial"/>
      <family val="2"/>
    </font>
    <font>
      <sz val="8.5"/>
      <color theme="1"/>
      <name val="Arial"/>
      <family val="2"/>
    </font>
    <font>
      <sz val="7"/>
      <color theme="1"/>
      <name val="Times New Roman"/>
      <family val="1"/>
    </font>
    <font>
      <b/>
      <sz val="8.5"/>
      <color theme="1"/>
      <name val="Arial"/>
      <family val="2"/>
    </font>
    <font>
      <b/>
      <sz val="10"/>
      <name val="Times New Roman"/>
      <family val="1"/>
    </font>
    <font>
      <b/>
      <sz val="8.5"/>
      <color rgb="FFFFFFFF"/>
      <name val="Arial"/>
      <family val="2"/>
    </font>
    <font>
      <sz val="12"/>
      <color theme="1"/>
      <name val="Times New Roman"/>
      <family val="1"/>
    </font>
    <font>
      <b/>
      <sz val="12"/>
      <name val="Arial"/>
      <family val="2"/>
    </font>
    <font>
      <b/>
      <sz val="16"/>
      <name val="Arial"/>
      <family val="2"/>
    </font>
    <font>
      <b/>
      <sz val="10"/>
      <color theme="0"/>
      <name val="Arial"/>
      <family val="2"/>
    </font>
    <font>
      <b/>
      <sz val="8.5"/>
      <color rgb="FFFF0000"/>
      <name val="Arial"/>
      <family val="2"/>
    </font>
    <font>
      <b/>
      <sz val="9"/>
      <name val="Arial"/>
      <family val="2"/>
    </font>
    <font>
      <b/>
      <sz val="11"/>
      <name val="Arial"/>
      <family val="2"/>
    </font>
    <font>
      <b/>
      <sz val="10"/>
      <color rgb="FFFF0000"/>
      <name val="Arial"/>
      <family val="2"/>
    </font>
    <font>
      <sz val="10"/>
      <color rgb="FF000000"/>
      <name val="Arial"/>
      <family val="2"/>
    </font>
    <font>
      <b/>
      <sz val="8"/>
      <name val="Arial"/>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43"/>
        <bgColor indexed="64"/>
      </patternFill>
    </fill>
    <fill>
      <patternFill patternType="solid">
        <fgColor indexed="8"/>
        <bgColor indexed="64"/>
      </patternFill>
    </fill>
    <fill>
      <patternFill patternType="solid">
        <fgColor indexed="27"/>
        <bgColor indexed="64"/>
      </patternFill>
    </fill>
    <fill>
      <patternFill patternType="solid">
        <fgColor indexed="42"/>
        <bgColor indexed="64"/>
      </patternFill>
    </fill>
    <fill>
      <patternFill patternType="solid">
        <fgColor indexed="18"/>
        <bgColor indexed="64"/>
      </patternFill>
    </fill>
    <fill>
      <patternFill patternType="solid">
        <fgColor rgb="FFFFFF99"/>
        <bgColor indexed="64"/>
      </patternFill>
    </fill>
    <fill>
      <patternFill patternType="solid">
        <fgColor theme="0"/>
        <bgColor indexed="64"/>
      </patternFill>
    </fill>
    <fill>
      <patternFill patternType="solid">
        <fgColor rgb="FF000000"/>
        <bgColor indexed="64"/>
      </patternFill>
    </fill>
    <fill>
      <patternFill patternType="solid">
        <fgColor rgb="FFCCFFFF"/>
        <bgColor indexed="64"/>
      </patternFill>
    </fill>
    <fill>
      <patternFill patternType="solid">
        <fgColor rgb="FFCCFFCC"/>
        <bgColor indexed="64"/>
      </patternFill>
    </fill>
    <fill>
      <patternFill patternType="solid">
        <fgColor theme="1"/>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bottom style="medium">
        <color indexed="9"/>
      </bottom>
      <diagonal/>
    </border>
    <border>
      <left/>
      <right/>
      <top style="medium">
        <color indexed="9"/>
      </top>
      <bottom style="medium">
        <color indexed="8"/>
      </bottom>
      <diagonal/>
    </border>
    <border>
      <left/>
      <right/>
      <top style="medium">
        <color indexed="8"/>
      </top>
      <bottom style="medium">
        <color indexed="8"/>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55"/>
      </left>
      <right/>
      <top style="thin">
        <color indexed="55"/>
      </top>
      <bottom style="thin">
        <color indexed="9"/>
      </bottom>
      <diagonal/>
    </border>
    <border>
      <left/>
      <right/>
      <top style="thin">
        <color indexed="55"/>
      </top>
      <bottom style="thin">
        <color indexed="9"/>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style="thin">
        <color indexed="55"/>
      </left>
      <right/>
      <top/>
      <bottom/>
      <diagonal/>
    </border>
    <border>
      <left/>
      <right/>
      <top style="medium">
        <color rgb="FFFFFFFF"/>
      </top>
      <bottom style="medium">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rgb="FFFFFFFF"/>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medium">
        <color indexed="9"/>
      </bottom>
      <diagonal/>
    </border>
    <border>
      <left/>
      <right style="double">
        <color auto="1"/>
      </right>
      <top/>
      <bottom style="medium">
        <color indexed="9"/>
      </bottom>
      <diagonal/>
    </border>
    <border>
      <left style="double">
        <color auto="1"/>
      </left>
      <right/>
      <top style="medium">
        <color indexed="9"/>
      </top>
      <bottom style="medium">
        <color indexed="8"/>
      </bottom>
      <diagonal/>
    </border>
    <border>
      <left/>
      <right style="double">
        <color auto="1"/>
      </right>
      <top style="medium">
        <color indexed="9"/>
      </top>
      <bottom style="medium">
        <color indexed="8"/>
      </bottom>
      <diagonal/>
    </border>
    <border>
      <left style="double">
        <color auto="1"/>
      </left>
      <right/>
      <top style="medium">
        <color indexed="8"/>
      </top>
      <bottom style="medium">
        <color indexed="8"/>
      </bottom>
      <diagonal/>
    </border>
    <border>
      <left/>
      <right style="double">
        <color auto="1"/>
      </right>
      <top style="medium">
        <color indexed="8"/>
      </top>
      <bottom style="medium">
        <color indexed="8"/>
      </bottom>
      <diagonal/>
    </border>
    <border>
      <left style="double">
        <color auto="1"/>
      </left>
      <right/>
      <top style="medium">
        <color indexed="8"/>
      </top>
      <bottom style="double">
        <color auto="1"/>
      </bottom>
      <diagonal/>
    </border>
    <border>
      <left/>
      <right/>
      <top style="medium">
        <color indexed="8"/>
      </top>
      <bottom style="double">
        <color auto="1"/>
      </bottom>
      <diagonal/>
    </border>
    <border>
      <left/>
      <right/>
      <top/>
      <bottom style="double">
        <color auto="1"/>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double">
        <color indexed="8"/>
      </left>
      <right/>
      <top/>
      <bottom style="medium">
        <color indexed="9"/>
      </bottom>
      <diagonal/>
    </border>
    <border>
      <left/>
      <right style="double">
        <color indexed="8"/>
      </right>
      <top/>
      <bottom style="medium">
        <color indexed="9"/>
      </bottom>
      <diagonal/>
    </border>
    <border>
      <left style="double">
        <color indexed="8"/>
      </left>
      <right/>
      <top style="medium">
        <color indexed="9"/>
      </top>
      <bottom style="medium">
        <color indexed="8"/>
      </bottom>
      <diagonal/>
    </border>
    <border>
      <left/>
      <right style="double">
        <color indexed="8"/>
      </right>
      <top style="medium">
        <color indexed="9"/>
      </top>
      <bottom style="medium">
        <color indexed="8"/>
      </bottom>
      <diagonal/>
    </border>
    <border>
      <left style="double">
        <color indexed="8"/>
      </left>
      <right/>
      <top style="medium">
        <color indexed="8"/>
      </top>
      <bottom style="medium">
        <color indexed="8"/>
      </bottom>
      <diagonal/>
    </border>
    <border>
      <left/>
      <right style="double">
        <color indexed="8"/>
      </right>
      <top style="medium">
        <color indexed="8"/>
      </top>
      <bottom style="medium">
        <color indexed="8"/>
      </bottom>
      <diagonal/>
    </border>
    <border>
      <left style="double">
        <color indexed="8"/>
      </left>
      <right/>
      <top style="medium">
        <color indexed="8"/>
      </top>
      <bottom style="double">
        <color indexed="8"/>
      </bottom>
      <diagonal/>
    </border>
    <border>
      <left/>
      <right/>
      <top style="medium">
        <color indexed="8"/>
      </top>
      <bottom style="double">
        <color indexed="8"/>
      </bottom>
      <diagonal/>
    </border>
    <border>
      <left/>
      <right style="double">
        <color indexed="8"/>
      </right>
      <top style="medium">
        <color indexed="8"/>
      </top>
      <bottom style="double">
        <color indexed="8"/>
      </bottom>
      <diagonal/>
    </border>
    <border>
      <left style="double">
        <color auto="1"/>
      </left>
      <right/>
      <top style="medium">
        <color rgb="FF000000"/>
      </top>
      <bottom style="medium">
        <color rgb="FF000000"/>
      </bottom>
      <diagonal/>
    </border>
    <border>
      <left/>
      <right style="double">
        <color auto="1"/>
      </right>
      <top style="medium">
        <color rgb="FF000000"/>
      </top>
      <bottom style="medium">
        <color rgb="FF000000"/>
      </bottom>
      <diagonal/>
    </border>
    <border>
      <left style="double">
        <color indexed="8"/>
      </left>
      <right/>
      <top style="medium">
        <color rgb="FF000000"/>
      </top>
      <bottom style="medium">
        <color rgb="FF000000"/>
      </bottom>
      <diagonal/>
    </border>
    <border>
      <left/>
      <right style="double">
        <color indexed="8"/>
      </right>
      <top style="medium">
        <color rgb="FF000000"/>
      </top>
      <bottom style="medium">
        <color rgb="FF000000"/>
      </bottom>
      <diagonal/>
    </border>
    <border>
      <left style="medium">
        <color theme="1" tint="0.499984740745262"/>
      </left>
      <right/>
      <top/>
      <bottom/>
      <diagonal/>
    </border>
    <border>
      <left style="medium">
        <color theme="1" tint="0.499984740745262"/>
      </left>
      <right/>
      <top style="medium">
        <color indexed="9"/>
      </top>
      <bottom style="medium">
        <color indexed="8"/>
      </bottom>
      <diagonal/>
    </border>
    <border>
      <left style="medium">
        <color theme="1" tint="0.499984740745262"/>
      </left>
      <right/>
      <top style="medium">
        <color indexed="8"/>
      </top>
      <bottom style="medium">
        <color indexed="8"/>
      </bottom>
      <diagonal/>
    </border>
    <border>
      <left style="medium">
        <color theme="1" tint="0.499984740745262"/>
      </left>
      <right/>
      <top style="medium">
        <color rgb="FF000000"/>
      </top>
      <bottom style="medium">
        <color rgb="FF000000"/>
      </bottom>
      <diagonal/>
    </border>
    <border>
      <left style="medium">
        <color theme="1" tint="0.499984740745262"/>
      </left>
      <right/>
      <top style="medium">
        <color indexed="8"/>
      </top>
      <bottom style="double">
        <color indexed="8"/>
      </bottom>
      <diagonal/>
    </border>
    <border>
      <left/>
      <right style="medium">
        <color theme="1" tint="0.499984740745262"/>
      </right>
      <top/>
      <bottom/>
      <diagonal/>
    </border>
    <border>
      <left/>
      <right style="medium">
        <color theme="1" tint="0.499984740745262"/>
      </right>
      <top style="medium">
        <color indexed="9"/>
      </top>
      <bottom style="medium">
        <color indexed="8"/>
      </bottom>
      <diagonal/>
    </border>
    <border>
      <left/>
      <right style="medium">
        <color theme="1" tint="0.499984740745262"/>
      </right>
      <top style="medium">
        <color indexed="8"/>
      </top>
      <bottom style="medium">
        <color indexed="8"/>
      </bottom>
      <diagonal/>
    </border>
    <border>
      <left/>
      <right style="medium">
        <color theme="1" tint="0.499984740745262"/>
      </right>
      <top style="medium">
        <color rgb="FF000000"/>
      </top>
      <bottom style="medium">
        <color rgb="FF000000"/>
      </bottom>
      <diagonal/>
    </border>
    <border>
      <left/>
      <right style="medium">
        <color theme="1" tint="0.499984740745262"/>
      </right>
      <top style="medium">
        <color indexed="8"/>
      </top>
      <bottom style="double">
        <color indexed="8"/>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s>
  <cellStyleXfs count="57">
    <xf numFmtId="0" fontId="0" fillId="0" borderId="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28" fillId="3" borderId="0" applyNumberFormat="0" applyBorder="0" applyAlignment="0" applyProtection="0"/>
    <xf numFmtId="0" fontId="29" fillId="20" borderId="1" applyNumberFormat="0" applyAlignment="0" applyProtection="0"/>
    <xf numFmtId="0" fontId="15" fillId="21" borderId="2" applyNumberFormat="0" applyAlignment="0" applyProtection="0"/>
    <xf numFmtId="44" fontId="3" fillId="0" borderId="0" applyFont="0" applyFill="0" applyBorder="0" applyAlignment="0" applyProtection="0"/>
    <xf numFmtId="44" fontId="9" fillId="0" borderId="0" applyFont="0" applyFill="0" applyBorder="0" applyAlignment="0" applyProtection="0"/>
    <xf numFmtId="0" fontId="30" fillId="0" borderId="0" applyNumberFormat="0" applyFill="0" applyBorder="0" applyAlignment="0" applyProtection="0"/>
    <xf numFmtId="0" fontId="31" fillId="4" borderId="0" applyNumberFormat="0" applyBorder="0" applyAlignment="0" applyProtection="0"/>
    <xf numFmtId="0" fontId="32" fillId="0" borderId="3" applyNumberFormat="0" applyFill="0" applyAlignment="0" applyProtection="0"/>
    <xf numFmtId="0" fontId="33" fillId="0" borderId="4" applyNumberFormat="0" applyFill="0" applyAlignment="0" applyProtection="0"/>
    <xf numFmtId="0" fontId="34" fillId="0" borderId="5" applyNumberFormat="0" applyFill="0" applyAlignment="0" applyProtection="0"/>
    <xf numFmtId="0" fontId="34" fillId="0" borderId="0" applyNumberFormat="0" applyFill="0" applyBorder="0" applyAlignment="0" applyProtection="0"/>
    <xf numFmtId="0" fontId="35" fillId="7" borderId="1" applyNumberFormat="0" applyAlignment="0" applyProtection="0"/>
    <xf numFmtId="0" fontId="36" fillId="0" borderId="6" applyNumberFormat="0" applyFill="0" applyAlignment="0" applyProtection="0"/>
    <xf numFmtId="0" fontId="37" fillId="22" borderId="0" applyNumberFormat="0" applyBorder="0" applyAlignment="0" applyProtection="0"/>
    <xf numFmtId="0" fontId="9" fillId="0" borderId="0"/>
    <xf numFmtId="0" fontId="11" fillId="0" borderId="0"/>
    <xf numFmtId="0" fontId="42" fillId="0" borderId="0"/>
    <xf numFmtId="0" fontId="16" fillId="0" borderId="0"/>
    <xf numFmtId="0" fontId="3" fillId="23" borderId="7" applyNumberFormat="0" applyFont="0" applyAlignment="0" applyProtection="0"/>
    <xf numFmtId="0" fontId="38" fillId="20" borderId="8" applyNumberFormat="0" applyAlignment="0" applyProtection="0"/>
    <xf numFmtId="9" fontId="3"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40" fillId="0" borderId="9" applyNumberFormat="0" applyFill="0" applyAlignment="0" applyProtection="0"/>
    <xf numFmtId="0" fontId="24" fillId="0" borderId="0" applyNumberForma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23" borderId="7" applyNumberFormat="0" applyFont="0" applyAlignment="0" applyProtection="0"/>
    <xf numFmtId="9" fontId="1" fillId="0" borderId="0" applyFont="0" applyFill="0" applyBorder="0" applyAlignment="0" applyProtection="0"/>
    <xf numFmtId="9" fontId="1" fillId="0" borderId="0" applyFont="0" applyFill="0" applyBorder="0" applyAlignment="0" applyProtection="0"/>
  </cellStyleXfs>
  <cellXfs count="558">
    <xf numFmtId="0" fontId="0" fillId="0" borderId="0" xfId="0"/>
    <xf numFmtId="0" fontId="11" fillId="24" borderId="0" xfId="40" applyFill="1"/>
    <xf numFmtId="0" fontId="12" fillId="24" borderId="0" xfId="40" applyFont="1" applyFill="1" applyBorder="1" applyAlignment="1">
      <alignment horizontal="left"/>
    </xf>
    <xf numFmtId="0" fontId="13" fillId="25" borderId="0" xfId="40" applyFont="1" applyFill="1"/>
    <xf numFmtId="0" fontId="11" fillId="25" borderId="0" xfId="40" applyFill="1"/>
    <xf numFmtId="0" fontId="14" fillId="25" borderId="0" xfId="40" applyFont="1" applyFill="1"/>
    <xf numFmtId="0" fontId="9" fillId="25" borderId="0" xfId="40" applyFont="1" applyFill="1"/>
    <xf numFmtId="0" fontId="10" fillId="25" borderId="0" xfId="40" applyFont="1" applyFill="1"/>
    <xf numFmtId="2" fontId="5" fillId="24" borderId="0" xfId="40" applyNumberFormat="1" applyFont="1" applyFill="1" applyAlignment="1">
      <alignment horizontal="center"/>
    </xf>
    <xf numFmtId="0" fontId="18" fillId="25" borderId="0" xfId="40" applyFont="1" applyFill="1"/>
    <xf numFmtId="0" fontId="19" fillId="25" borderId="0" xfId="40" applyFont="1" applyFill="1"/>
    <xf numFmtId="0" fontId="17" fillId="25" borderId="0" xfId="40" applyFont="1" applyFill="1" applyAlignment="1">
      <alignment horizontal="center"/>
    </xf>
    <xf numFmtId="164" fontId="5" fillId="24" borderId="0" xfId="40" applyNumberFormat="1" applyFont="1" applyFill="1" applyAlignment="1">
      <alignment horizontal="center"/>
    </xf>
    <xf numFmtId="0" fontId="9" fillId="25" borderId="0" xfId="40" applyFont="1" applyFill="1" applyAlignment="1">
      <alignment horizontal="left"/>
    </xf>
    <xf numFmtId="0" fontId="0" fillId="0" borderId="0" xfId="0" applyAlignment="1">
      <alignment wrapText="1"/>
    </xf>
    <xf numFmtId="0" fontId="0" fillId="24" borderId="0" xfId="0" applyFill="1"/>
    <xf numFmtId="0" fontId="21" fillId="24" borderId="0" xfId="0" applyFont="1" applyFill="1"/>
    <xf numFmtId="0" fontId="22" fillId="24" borderId="0" xfId="40" applyFont="1" applyFill="1" applyBorder="1" applyAlignment="1">
      <alignment horizontal="left"/>
    </xf>
    <xf numFmtId="0" fontId="0" fillId="0" borderId="0" xfId="0" applyBorder="1"/>
    <xf numFmtId="0" fontId="0" fillId="0" borderId="0" xfId="0" applyAlignment="1"/>
    <xf numFmtId="44" fontId="0" fillId="0" borderId="0" xfId="0" applyNumberFormat="1"/>
    <xf numFmtId="10" fontId="0" fillId="0" borderId="0" xfId="45" applyNumberFormat="1" applyFont="1"/>
    <xf numFmtId="0" fontId="11" fillId="25" borderId="0" xfId="40" applyFont="1" applyFill="1" applyAlignment="1">
      <alignment horizontal="right"/>
    </xf>
    <xf numFmtId="44" fontId="17" fillId="25" borderId="0" xfId="40" applyNumberFormat="1" applyFont="1" applyFill="1" applyAlignment="1">
      <alignment horizontal="center"/>
    </xf>
    <xf numFmtId="0" fontId="10" fillId="0" borderId="0" xfId="0" applyFont="1"/>
    <xf numFmtId="0" fontId="0" fillId="26" borderId="0" xfId="0" applyFill="1"/>
    <xf numFmtId="0" fontId="0" fillId="0" borderId="10" xfId="0" applyBorder="1"/>
    <xf numFmtId="168" fontId="20" fillId="0" borderId="10" xfId="0" applyNumberFormat="1" applyFont="1" applyBorder="1"/>
    <xf numFmtId="44" fontId="0" fillId="0" borderId="10" xfId="28" applyFont="1" applyBorder="1"/>
    <xf numFmtId="168" fontId="0" fillId="0" borderId="10" xfId="0" applyNumberFormat="1" applyBorder="1"/>
    <xf numFmtId="0" fontId="7" fillId="0" borderId="10" xfId="0" applyFont="1" applyFill="1" applyBorder="1"/>
    <xf numFmtId="0" fontId="7" fillId="0" borderId="10" xfId="0" applyFont="1" applyFill="1" applyBorder="1" applyAlignment="1">
      <alignment horizontal="center"/>
    </xf>
    <xf numFmtId="0" fontId="0" fillId="0" borderId="11" xfId="0" applyBorder="1"/>
    <xf numFmtId="0" fontId="0" fillId="0" borderId="12" xfId="0" applyBorder="1"/>
    <xf numFmtId="168" fontId="0" fillId="0" borderId="13" xfId="0" applyNumberFormat="1" applyBorder="1"/>
    <xf numFmtId="44" fontId="0" fillId="0" borderId="10" xfId="0" applyNumberFormat="1" applyBorder="1"/>
    <xf numFmtId="0" fontId="9" fillId="0" borderId="0" xfId="39"/>
    <xf numFmtId="44" fontId="9" fillId="0" borderId="0" xfId="39" applyNumberFormat="1"/>
    <xf numFmtId="170" fontId="9" fillId="0" borderId="0" xfId="39" applyNumberFormat="1"/>
    <xf numFmtId="10" fontId="9" fillId="0" borderId="0" xfId="39" applyNumberFormat="1"/>
    <xf numFmtId="44" fontId="3" fillId="0" borderId="0" xfId="29" applyFont="1"/>
    <xf numFmtId="0" fontId="10" fillId="0" borderId="0" xfId="39" applyFont="1"/>
    <xf numFmtId="10" fontId="3" fillId="0" borderId="0" xfId="46" applyNumberFormat="1" applyFont="1"/>
    <xf numFmtId="9" fontId="3" fillId="0" borderId="0" xfId="46" applyFont="1"/>
    <xf numFmtId="44" fontId="3" fillId="0" borderId="0" xfId="46" applyNumberFormat="1" applyFont="1"/>
    <xf numFmtId="44" fontId="3" fillId="0" borderId="0" xfId="45" applyNumberFormat="1" applyFont="1"/>
    <xf numFmtId="166" fontId="3" fillId="0" borderId="0" xfId="46" applyNumberFormat="1" applyFont="1"/>
    <xf numFmtId="2" fontId="3" fillId="0" borderId="0" xfId="46" applyNumberFormat="1" applyFont="1"/>
    <xf numFmtId="166" fontId="3" fillId="0" borderId="14" xfId="46" applyNumberFormat="1" applyFont="1" applyBorder="1"/>
    <xf numFmtId="2" fontId="24" fillId="26" borderId="0" xfId="46" applyNumberFormat="1" applyFont="1" applyFill="1"/>
    <xf numFmtId="0" fontId="9" fillId="0" borderId="0" xfId="39" applyFont="1"/>
    <xf numFmtId="0" fontId="20" fillId="0" borderId="0" xfId="0" applyFont="1" applyBorder="1"/>
    <xf numFmtId="0" fontId="20" fillId="0" borderId="0" xfId="0" applyFont="1" applyFill="1" applyBorder="1"/>
    <xf numFmtId="0" fontId="3" fillId="0" borderId="0" xfId="0" applyFont="1" applyFill="1" applyBorder="1"/>
    <xf numFmtId="0" fontId="9" fillId="0" borderId="0" xfId="39" applyFont="1" applyAlignment="1">
      <alignment horizontal="right"/>
    </xf>
    <xf numFmtId="0" fontId="24" fillId="0" borderId="0" xfId="0" applyFont="1" applyFill="1"/>
    <xf numFmtId="44" fontId="24" fillId="0" borderId="0" xfId="0" applyNumberFormat="1" applyFont="1" applyFill="1"/>
    <xf numFmtId="0" fontId="9" fillId="28" borderId="0" xfId="39" applyFill="1"/>
    <xf numFmtId="0" fontId="9" fillId="28" borderId="0" xfId="39" applyFont="1" applyFill="1" applyAlignment="1">
      <alignment horizontal="right"/>
    </xf>
    <xf numFmtId="44" fontId="3" fillId="28" borderId="0" xfId="29" applyFont="1" applyFill="1"/>
    <xf numFmtId="44" fontId="9" fillId="28" borderId="0" xfId="39" applyNumberFormat="1" applyFill="1"/>
    <xf numFmtId="0" fontId="7" fillId="29" borderId="17" xfId="0" applyFont="1" applyFill="1" applyBorder="1" applyAlignment="1">
      <alignment horizontal="left" vertical="top" wrapText="1"/>
    </xf>
    <xf numFmtId="0" fontId="7" fillId="30" borderId="18" xfId="0" applyFont="1" applyFill="1" applyBorder="1" applyAlignment="1">
      <alignment horizontal="left" vertical="top" wrapText="1"/>
    </xf>
    <xf numFmtId="0" fontId="7" fillId="0" borderId="18" xfId="0" applyFont="1" applyBorder="1" applyAlignment="1">
      <alignment horizontal="left" vertical="top"/>
    </xf>
    <xf numFmtId="0" fontId="7" fillId="0" borderId="18" xfId="0" applyFont="1" applyBorder="1" applyAlignment="1">
      <alignment horizontal="left" vertical="top" wrapText="1"/>
    </xf>
    <xf numFmtId="0" fontId="7" fillId="29" borderId="18" xfId="0" applyFont="1" applyFill="1" applyBorder="1" applyAlignment="1">
      <alignment horizontal="left" vertical="top" wrapText="1"/>
    </xf>
    <xf numFmtId="0" fontId="7" fillId="30" borderId="18" xfId="0" applyFont="1" applyFill="1" applyBorder="1" applyAlignment="1">
      <alignment horizontal="left" vertical="top"/>
    </xf>
    <xf numFmtId="0" fontId="21" fillId="24" borderId="0" xfId="0" applyFont="1" applyFill="1" applyAlignment="1"/>
    <xf numFmtId="0" fontId="7" fillId="0" borderId="0" xfId="0" applyFont="1" applyAlignment="1"/>
    <xf numFmtId="0" fontId="0" fillId="0" borderId="0" xfId="0" applyFill="1" applyBorder="1"/>
    <xf numFmtId="0" fontId="7" fillId="0" borderId="0" xfId="0" applyFont="1" applyFill="1" applyBorder="1" applyAlignment="1">
      <alignment horizontal="left" vertical="top"/>
    </xf>
    <xf numFmtId="0" fontId="7" fillId="0" borderId="0" xfId="0" applyFont="1" applyFill="1" applyBorder="1" applyAlignment="1">
      <alignment horizontal="left" vertical="top" wrapText="1"/>
    </xf>
    <xf numFmtId="168" fontId="0" fillId="0" borderId="19" xfId="0" applyNumberFormat="1" applyBorder="1"/>
    <xf numFmtId="169" fontId="9" fillId="0" borderId="0" xfId="45" applyNumberFormat="1" applyFont="1"/>
    <xf numFmtId="0" fontId="0" fillId="0" borderId="0" xfId="0" applyFill="1" applyBorder="1" applyAlignment="1">
      <alignment wrapText="1"/>
    </xf>
    <xf numFmtId="0" fontId="0" fillId="0" borderId="20" xfId="0" applyBorder="1"/>
    <xf numFmtId="0" fontId="0" fillId="0" borderId="21" xfId="0" applyBorder="1"/>
    <xf numFmtId="0" fontId="10" fillId="0" borderId="0" xfId="0" applyFont="1" applyAlignment="1"/>
    <xf numFmtId="0" fontId="25" fillId="0" borderId="10" xfId="0" applyFont="1" applyFill="1" applyBorder="1"/>
    <xf numFmtId="44" fontId="3" fillId="0" borderId="0" xfId="29" applyFont="1" applyFill="1"/>
    <xf numFmtId="2" fontId="0" fillId="0" borderId="10" xfId="0" applyNumberFormat="1" applyBorder="1" applyAlignment="1">
      <alignment horizontal="center"/>
    </xf>
    <xf numFmtId="2" fontId="0" fillId="0" borderId="0" xfId="0" applyNumberFormat="1" applyFill="1" applyBorder="1" applyAlignment="1">
      <alignment horizontal="center"/>
    </xf>
    <xf numFmtId="0" fontId="0" fillId="0" borderId="20" xfId="0" applyFill="1" applyBorder="1"/>
    <xf numFmtId="0" fontId="0" fillId="0" borderId="0" xfId="0" applyFill="1" applyAlignment="1">
      <alignment wrapText="1"/>
    </xf>
    <xf numFmtId="0" fontId="6" fillId="0" borderId="0" xfId="0" applyFont="1" applyFill="1" applyBorder="1" applyAlignment="1">
      <alignment horizontal="center"/>
    </xf>
    <xf numFmtId="0" fontId="6" fillId="0" borderId="0" xfId="0" applyFont="1" applyFill="1" applyBorder="1" applyAlignment="1">
      <alignment horizontal="left" vertical="top" wrapText="1"/>
    </xf>
    <xf numFmtId="0" fontId="41" fillId="0" borderId="0" xfId="0" applyFont="1" applyFill="1" applyBorder="1" applyAlignment="1">
      <alignment horizontal="left" vertical="top" wrapText="1"/>
    </xf>
    <xf numFmtId="44" fontId="0" fillId="25" borderId="15" xfId="28" applyFont="1" applyFill="1" applyBorder="1"/>
    <xf numFmtId="2" fontId="0" fillId="0" borderId="0" xfId="0" applyNumberFormat="1" applyAlignment="1">
      <alignment horizontal="center"/>
    </xf>
    <xf numFmtId="165" fontId="0" fillId="0" borderId="0" xfId="0" applyNumberFormat="1" applyFill="1" applyBorder="1" applyAlignment="1">
      <alignment wrapText="1"/>
    </xf>
    <xf numFmtId="165" fontId="7" fillId="0" borderId="0" xfId="0" applyNumberFormat="1" applyFont="1" applyFill="1" applyBorder="1" applyAlignment="1">
      <alignment horizontal="left" vertical="top" wrapText="1"/>
    </xf>
    <xf numFmtId="0" fontId="7" fillId="0" borderId="0" xfId="0" applyFont="1"/>
    <xf numFmtId="0" fontId="20" fillId="0" borderId="0" xfId="0" applyFont="1" applyBorder="1" applyAlignment="1">
      <alignment wrapText="1"/>
    </xf>
    <xf numFmtId="0" fontId="20" fillId="0" borderId="0" xfId="0" applyFont="1"/>
    <xf numFmtId="10" fontId="20" fillId="0" borderId="0" xfId="45" applyNumberFormat="1" applyFont="1" applyAlignment="1">
      <alignment wrapText="1"/>
    </xf>
    <xf numFmtId="44" fontId="20" fillId="0" borderId="0" xfId="28" applyFont="1" applyAlignment="1">
      <alignment wrapText="1"/>
    </xf>
    <xf numFmtId="0" fontId="46" fillId="25" borderId="0" xfId="40" applyFont="1" applyFill="1"/>
    <xf numFmtId="0" fontId="15" fillId="31" borderId="22" xfId="42" applyFont="1" applyFill="1" applyBorder="1" applyAlignment="1" applyProtection="1"/>
    <xf numFmtId="0" fontId="15" fillId="31" borderId="23" xfId="42" applyFont="1" applyFill="1" applyBorder="1" applyAlignment="1" applyProtection="1"/>
    <xf numFmtId="168" fontId="17" fillId="25" borderId="0" xfId="40" applyNumberFormat="1" applyFont="1" applyFill="1" applyAlignment="1">
      <alignment horizontal="center"/>
    </xf>
    <xf numFmtId="44" fontId="5" fillId="24" borderId="0" xfId="28" applyFont="1" applyFill="1" applyBorder="1" applyAlignment="1">
      <alignment horizontal="center"/>
    </xf>
    <xf numFmtId="3" fontId="5" fillId="24" borderId="0" xfId="45" applyNumberFormat="1" applyFont="1" applyFill="1" applyBorder="1" applyAlignment="1">
      <alignment horizontal="center"/>
    </xf>
    <xf numFmtId="172" fontId="20" fillId="24" borderId="0" xfId="0" applyNumberFormat="1" applyFont="1" applyFill="1"/>
    <xf numFmtId="172" fontId="0" fillId="25" borderId="0" xfId="0" applyNumberFormat="1" applyFill="1"/>
    <xf numFmtId="0" fontId="20" fillId="0" borderId="0" xfId="0" applyFont="1" applyAlignment="1">
      <alignment horizontal="right"/>
    </xf>
    <xf numFmtId="2" fontId="20" fillId="0" borderId="24" xfId="0" applyNumberFormat="1" applyFont="1" applyBorder="1" applyAlignment="1">
      <alignment horizontal="center" wrapText="1"/>
    </xf>
    <xf numFmtId="9" fontId="5" fillId="0" borderId="0" xfId="45" applyFont="1" applyFill="1" applyBorder="1" applyAlignment="1">
      <alignment horizontal="center"/>
    </xf>
    <xf numFmtId="169" fontId="5" fillId="24" borderId="0" xfId="45" applyNumberFormat="1" applyFont="1" applyFill="1" applyAlignment="1">
      <alignment horizontal="center"/>
    </xf>
    <xf numFmtId="3" fontId="0" fillId="0" borderId="10" xfId="0" applyNumberFormat="1" applyBorder="1"/>
    <xf numFmtId="9" fontId="0" fillId="0" borderId="10" xfId="0" applyNumberFormat="1" applyBorder="1"/>
    <xf numFmtId="0" fontId="10" fillId="25" borderId="0" xfId="40" applyFont="1" applyFill="1" applyAlignment="1">
      <alignment horizontal="left"/>
    </xf>
    <xf numFmtId="2" fontId="20" fillId="0" borderId="0" xfId="0" applyNumberFormat="1" applyFont="1" applyBorder="1" applyAlignment="1">
      <alignment horizontal="center" wrapText="1"/>
    </xf>
    <xf numFmtId="168" fontId="5" fillId="24" borderId="0" xfId="40" applyNumberFormat="1" applyFont="1" applyFill="1" applyBorder="1" applyAlignment="1">
      <alignment horizontal="center"/>
    </xf>
    <xf numFmtId="168" fontId="5" fillId="24" borderId="0" xfId="40" applyNumberFormat="1" applyFont="1" applyFill="1" applyAlignment="1">
      <alignment horizontal="center"/>
    </xf>
    <xf numFmtId="0" fontId="11" fillId="25" borderId="0" xfId="40" applyFont="1" applyFill="1" applyBorder="1" applyAlignment="1">
      <alignment horizontal="right"/>
    </xf>
    <xf numFmtId="0" fontId="11" fillId="25" borderId="0" xfId="40" applyFill="1" applyBorder="1" applyAlignment="1">
      <alignment horizontal="center"/>
    </xf>
    <xf numFmtId="0" fontId="46" fillId="25" borderId="0" xfId="40" applyFont="1" applyFill="1" applyBorder="1"/>
    <xf numFmtId="9" fontId="5" fillId="24" borderId="24" xfId="45" applyFont="1" applyFill="1" applyBorder="1" applyAlignment="1">
      <alignment horizontal="center"/>
    </xf>
    <xf numFmtId="0" fontId="11" fillId="25" borderId="0" xfId="40" applyFont="1" applyFill="1"/>
    <xf numFmtId="0" fontId="20" fillId="0" borderId="24" xfId="0" applyFont="1" applyBorder="1"/>
    <xf numFmtId="0" fontId="20" fillId="0" borderId="24" xfId="0" applyFont="1" applyFill="1" applyBorder="1"/>
    <xf numFmtId="0" fontId="45" fillId="0" borderId="0" xfId="0" applyFont="1" applyBorder="1"/>
    <xf numFmtId="0" fontId="45" fillId="0" borderId="0" xfId="0" applyFont="1" applyFill="1" applyBorder="1"/>
    <xf numFmtId="0" fontId="7" fillId="0" borderId="18" xfId="0" applyFont="1" applyFill="1" applyBorder="1" applyAlignment="1">
      <alignment horizontal="left" vertical="top"/>
    </xf>
    <xf numFmtId="0" fontId="7" fillId="0" borderId="18" xfId="0" applyFont="1" applyFill="1" applyBorder="1" applyAlignment="1">
      <alignment horizontal="left" vertical="top" wrapText="1"/>
    </xf>
    <xf numFmtId="171" fontId="11" fillId="25" borderId="0" xfId="40" applyNumberFormat="1" applyFill="1"/>
    <xf numFmtId="2" fontId="20" fillId="0" borderId="15" xfId="0" applyNumberFormat="1" applyFont="1" applyBorder="1" applyAlignment="1">
      <alignment horizontal="center" wrapText="1"/>
    </xf>
    <xf numFmtId="0" fontId="20" fillId="0" borderId="0" xfId="0" applyFont="1" applyFill="1" applyBorder="1" applyAlignment="1">
      <alignment wrapText="1"/>
    </xf>
    <xf numFmtId="0" fontId="20" fillId="0" borderId="0" xfId="0" applyFont="1" applyFill="1" applyBorder="1" applyAlignment="1">
      <alignment horizontal="right"/>
    </xf>
    <xf numFmtId="0" fontId="22" fillId="24" borderId="0" xfId="40" applyFont="1" applyFill="1" applyBorder="1" applyAlignment="1"/>
    <xf numFmtId="0" fontId="12" fillId="24" borderId="0" xfId="40" applyFont="1" applyFill="1" applyBorder="1" applyAlignment="1"/>
    <xf numFmtId="168" fontId="0" fillId="0" borderId="10" xfId="0" applyNumberFormat="1" applyFill="1" applyBorder="1"/>
    <xf numFmtId="0" fontId="3" fillId="0" borderId="0" xfId="0" applyFont="1"/>
    <xf numFmtId="0" fontId="7" fillId="0" borderId="10" xfId="0" applyFont="1" applyBorder="1" applyAlignment="1">
      <alignment wrapText="1"/>
    </xf>
    <xf numFmtId="0" fontId="2" fillId="0" borderId="0" xfId="0" applyFont="1" applyFill="1" applyBorder="1"/>
    <xf numFmtId="0" fontId="9" fillId="0" borderId="0" xfId="0" applyFont="1" applyAlignment="1">
      <alignment horizontal="center" wrapText="1"/>
    </xf>
    <xf numFmtId="0" fontId="9" fillId="0" borderId="0" xfId="0" applyFont="1" applyFill="1" applyAlignment="1">
      <alignment horizontal="center" wrapText="1"/>
    </xf>
    <xf numFmtId="0" fontId="0" fillId="0" borderId="0" xfId="0" applyFill="1" applyAlignment="1">
      <alignment horizontal="center" wrapText="1"/>
    </xf>
    <xf numFmtId="0" fontId="6" fillId="28" borderId="0" xfId="0" applyFont="1" applyFill="1" applyBorder="1" applyAlignment="1">
      <alignment horizontal="left" vertical="top" wrapText="1"/>
    </xf>
    <xf numFmtId="0" fontId="6" fillId="28" borderId="16" xfId="0" applyFont="1" applyFill="1" applyBorder="1" applyAlignment="1">
      <alignment horizontal="left" vertical="top" wrapText="1"/>
    </xf>
    <xf numFmtId="0" fontId="20" fillId="0" borderId="0" xfId="0" applyFont="1" applyAlignment="1">
      <alignment horizontal="center" wrapText="1"/>
    </xf>
    <xf numFmtId="0" fontId="5" fillId="25" borderId="0" xfId="40" applyFont="1" applyFill="1"/>
    <xf numFmtId="0" fontId="9" fillId="25" borderId="0" xfId="40" applyFont="1" applyFill="1" applyAlignment="1">
      <alignment horizontal="center" wrapText="1"/>
    </xf>
    <xf numFmtId="0" fontId="54" fillId="25" borderId="0" xfId="40" applyFont="1" applyFill="1"/>
    <xf numFmtId="0" fontId="1" fillId="25" borderId="0" xfId="40" applyFont="1" applyFill="1"/>
    <xf numFmtId="164" fontId="1" fillId="25" borderId="0" xfId="0" applyNumberFormat="1" applyFont="1" applyFill="1"/>
    <xf numFmtId="44" fontId="11" fillId="33" borderId="0" xfId="40" applyNumberFormat="1" applyFill="1"/>
    <xf numFmtId="0" fontId="11" fillId="25" borderId="0" xfId="40" applyFill="1" applyAlignment="1">
      <alignment horizontal="center"/>
    </xf>
    <xf numFmtId="0" fontId="11" fillId="33" borderId="0" xfId="40" applyFill="1" applyAlignment="1">
      <alignment horizontal="center"/>
    </xf>
    <xf numFmtId="44" fontId="11" fillId="33" borderId="0" xfId="28" applyFont="1" applyFill="1" applyAlignment="1">
      <alignment horizontal="center"/>
    </xf>
    <xf numFmtId="9" fontId="11" fillId="33" borderId="0" xfId="45" applyFont="1" applyFill="1" applyAlignment="1">
      <alignment horizontal="center"/>
    </xf>
    <xf numFmtId="0" fontId="1" fillId="25" borderId="0" xfId="0" applyFont="1" applyFill="1"/>
    <xf numFmtId="10" fontId="11" fillId="33" borderId="0" xfId="45" applyNumberFormat="1" applyFont="1" applyFill="1" applyAlignment="1">
      <alignment horizontal="center"/>
    </xf>
    <xf numFmtId="0" fontId="1" fillId="0" borderId="10" xfId="0" applyFont="1" applyBorder="1"/>
    <xf numFmtId="0" fontId="1" fillId="25" borderId="0" xfId="40" applyFont="1" applyFill="1" applyAlignment="1">
      <alignment horizontal="center"/>
    </xf>
    <xf numFmtId="0" fontId="0" fillId="25" borderId="0" xfId="0" applyFill="1" applyAlignment="1">
      <alignment horizontal="center"/>
    </xf>
    <xf numFmtId="0" fontId="45" fillId="0" borderId="0" xfId="0" applyFont="1" applyBorder="1" applyAlignment="1">
      <alignment vertical="top"/>
    </xf>
    <xf numFmtId="0" fontId="6" fillId="28" borderId="43" xfId="0" applyFont="1" applyFill="1" applyBorder="1" applyAlignment="1">
      <alignment horizontal="left" vertical="top" wrapText="1"/>
    </xf>
    <xf numFmtId="0" fontId="6" fillId="28" borderId="44" xfId="0" applyFont="1" applyFill="1" applyBorder="1" applyAlignment="1">
      <alignment horizontal="left" vertical="top" wrapText="1"/>
    </xf>
    <xf numFmtId="0" fontId="7" fillId="29" borderId="45" xfId="0" applyFont="1" applyFill="1" applyBorder="1" applyAlignment="1">
      <alignment horizontal="left" vertical="top" wrapText="1"/>
    </xf>
    <xf numFmtId="0" fontId="7" fillId="29" borderId="46" xfId="0" applyFont="1" applyFill="1" applyBorder="1" applyAlignment="1">
      <alignment horizontal="left" vertical="top" wrapText="1"/>
    </xf>
    <xf numFmtId="0" fontId="7" fillId="30" borderId="47" xfId="0" applyFont="1" applyFill="1" applyBorder="1" applyAlignment="1">
      <alignment horizontal="left" vertical="top" wrapText="1"/>
    </xf>
    <xf numFmtId="0" fontId="7" fillId="30" borderId="48" xfId="0" applyFont="1" applyFill="1" applyBorder="1" applyAlignment="1">
      <alignment horizontal="left" vertical="top" wrapText="1"/>
    </xf>
    <xf numFmtId="0" fontId="6" fillId="28" borderId="57" xfId="0" applyFont="1" applyFill="1" applyBorder="1" applyAlignment="1">
      <alignment horizontal="left" vertical="top" wrapText="1"/>
    </xf>
    <xf numFmtId="0" fontId="6" fillId="28" borderId="58" xfId="0" applyFont="1" applyFill="1" applyBorder="1" applyAlignment="1">
      <alignment horizontal="left" vertical="top" wrapText="1"/>
    </xf>
    <xf numFmtId="0" fontId="7" fillId="29" borderId="59" xfId="0" applyFont="1" applyFill="1" applyBorder="1" applyAlignment="1">
      <alignment horizontal="left" vertical="top" wrapText="1"/>
    </xf>
    <xf numFmtId="0" fontId="7" fillId="29" borderId="60" xfId="0" applyFont="1" applyFill="1" applyBorder="1" applyAlignment="1">
      <alignment horizontal="left" vertical="top" wrapText="1"/>
    </xf>
    <xf numFmtId="0" fontId="7" fillId="30" borderId="61" xfId="0" applyFont="1" applyFill="1" applyBorder="1" applyAlignment="1">
      <alignment horizontal="left" vertical="top" wrapText="1"/>
    </xf>
    <xf numFmtId="0" fontId="7" fillId="30" borderId="62" xfId="0" applyFont="1" applyFill="1" applyBorder="1" applyAlignment="1">
      <alignment horizontal="left" vertical="top" wrapText="1"/>
    </xf>
    <xf numFmtId="0" fontId="7" fillId="0" borderId="61" xfId="0" applyFont="1" applyBorder="1" applyAlignment="1">
      <alignment horizontal="left" vertical="top" wrapText="1"/>
    </xf>
    <xf numFmtId="0" fontId="7" fillId="0" borderId="62" xfId="0" applyFont="1" applyBorder="1" applyAlignment="1">
      <alignment horizontal="left" vertical="top" wrapText="1"/>
    </xf>
    <xf numFmtId="0" fontId="7" fillId="29" borderId="61" xfId="0" applyFont="1" applyFill="1" applyBorder="1" applyAlignment="1">
      <alignment horizontal="left" vertical="top" wrapText="1"/>
    </xf>
    <xf numFmtId="0" fontId="7" fillId="29" borderId="62" xfId="0" applyFont="1" applyFill="1" applyBorder="1" applyAlignment="1">
      <alignment horizontal="left" vertical="top" wrapText="1"/>
    </xf>
    <xf numFmtId="0" fontId="7" fillId="0" borderId="61" xfId="0" applyFont="1" applyFill="1" applyBorder="1" applyAlignment="1">
      <alignment horizontal="left" vertical="top" wrapText="1"/>
    </xf>
    <xf numFmtId="0" fontId="7" fillId="0" borderId="62" xfId="0" applyFont="1" applyFill="1" applyBorder="1" applyAlignment="1">
      <alignment horizontal="left" vertical="top"/>
    </xf>
    <xf numFmtId="0" fontId="7" fillId="30" borderId="61" xfId="0" applyFont="1" applyFill="1" applyBorder="1" applyAlignment="1">
      <alignment horizontal="left" vertical="top"/>
    </xf>
    <xf numFmtId="0" fontId="7" fillId="30" borderId="62" xfId="0" applyFont="1" applyFill="1" applyBorder="1" applyAlignment="1">
      <alignment horizontal="left" vertical="top"/>
    </xf>
    <xf numFmtId="0" fontId="7" fillId="0" borderId="62" xfId="0" applyFont="1" applyBorder="1" applyAlignment="1">
      <alignment horizontal="left" vertical="top"/>
    </xf>
    <xf numFmtId="0" fontId="7" fillId="0" borderId="63" xfId="0" applyFont="1" applyBorder="1" applyAlignment="1">
      <alignment horizontal="left" vertical="top" wrapText="1"/>
    </xf>
    <xf numFmtId="0" fontId="7" fillId="0" borderId="64" xfId="0" applyFont="1" applyBorder="1" applyAlignment="1">
      <alignment horizontal="left" vertical="top" wrapText="1"/>
    </xf>
    <xf numFmtId="0" fontId="7" fillId="0" borderId="65" xfId="0" applyFont="1" applyFill="1" applyBorder="1" applyAlignment="1">
      <alignment horizontal="left" vertical="top" wrapText="1"/>
    </xf>
    <xf numFmtId="0" fontId="6" fillId="28" borderId="55" xfId="0" applyFont="1" applyFill="1" applyBorder="1" applyAlignment="1">
      <alignment horizontal="left" vertical="top" wrapText="1"/>
    </xf>
    <xf numFmtId="0" fontId="6" fillId="28" borderId="56" xfId="0" applyFont="1" applyFill="1" applyBorder="1" applyAlignment="1">
      <alignment horizontal="left" vertical="top" wrapText="1"/>
    </xf>
    <xf numFmtId="0" fontId="7" fillId="0" borderId="62" xfId="0" applyFont="1" applyFill="1" applyBorder="1" applyAlignment="1">
      <alignment horizontal="left" vertical="top" wrapText="1"/>
    </xf>
    <xf numFmtId="0" fontId="7" fillId="0" borderId="64" xfId="0" applyFont="1" applyFill="1" applyBorder="1" applyAlignment="1">
      <alignment horizontal="left" vertical="top" wrapText="1"/>
    </xf>
    <xf numFmtId="0" fontId="7" fillId="0" borderId="65" xfId="0" applyFont="1" applyBorder="1" applyAlignment="1">
      <alignment horizontal="left" vertical="top" wrapText="1"/>
    </xf>
    <xf numFmtId="0" fontId="51" fillId="35" borderId="68" xfId="0" applyFont="1" applyFill="1" applyBorder="1" applyAlignment="1">
      <alignment horizontal="left" vertical="center" wrapText="1"/>
    </xf>
    <xf numFmtId="0" fontId="51" fillId="35" borderId="69" xfId="0" applyFont="1" applyFill="1" applyBorder="1" applyAlignment="1">
      <alignment horizontal="left" vertical="center" wrapText="1"/>
    </xf>
    <xf numFmtId="0" fontId="6" fillId="28" borderId="70" xfId="0" applyFont="1" applyFill="1" applyBorder="1" applyAlignment="1">
      <alignment horizontal="left" vertical="top" wrapText="1"/>
    </xf>
    <xf numFmtId="0" fontId="7" fillId="29" borderId="71" xfId="0" applyFont="1" applyFill="1" applyBorder="1" applyAlignment="1">
      <alignment horizontal="left" vertical="top" wrapText="1"/>
    </xf>
    <xf numFmtId="0" fontId="7" fillId="30" borderId="72" xfId="0" applyFont="1" applyFill="1" applyBorder="1" applyAlignment="1">
      <alignment horizontal="left" vertical="top" wrapText="1"/>
    </xf>
    <xf numFmtId="0" fontId="7" fillId="0" borderId="72" xfId="0" applyFont="1" applyBorder="1" applyAlignment="1">
      <alignment horizontal="left" vertical="top" wrapText="1"/>
    </xf>
    <xf numFmtId="0" fontId="7" fillId="29" borderId="72" xfId="0" applyFont="1" applyFill="1" applyBorder="1" applyAlignment="1">
      <alignment horizontal="left" vertical="top" wrapText="1"/>
    </xf>
    <xf numFmtId="0" fontId="51" fillId="35" borderId="73" xfId="0" applyFont="1" applyFill="1" applyBorder="1" applyAlignment="1">
      <alignment horizontal="left" vertical="center" wrapText="1"/>
    </xf>
    <xf numFmtId="0" fontId="7" fillId="0" borderId="72" xfId="0" applyFont="1" applyFill="1" applyBorder="1" applyAlignment="1">
      <alignment horizontal="left" vertical="top" wrapText="1"/>
    </xf>
    <xf numFmtId="0" fontId="7" fillId="30" borderId="72" xfId="0" applyFont="1" applyFill="1" applyBorder="1" applyAlignment="1">
      <alignment horizontal="left" vertical="top"/>
    </xf>
    <xf numFmtId="0" fontId="7" fillId="0" borderId="74" xfId="0" applyFont="1" applyBorder="1" applyAlignment="1">
      <alignment horizontal="left" vertical="top" wrapText="1"/>
    </xf>
    <xf numFmtId="0" fontId="6" fillId="28" borderId="75" xfId="0" applyFont="1" applyFill="1" applyBorder="1" applyAlignment="1">
      <alignment horizontal="left" vertical="top" wrapText="1"/>
    </xf>
    <xf numFmtId="0" fontId="7" fillId="29" borderId="76" xfId="0" applyFont="1" applyFill="1" applyBorder="1" applyAlignment="1">
      <alignment horizontal="left" vertical="top" wrapText="1"/>
    </xf>
    <xf numFmtId="0" fontId="7" fillId="30" borderId="77" xfId="0" applyFont="1" applyFill="1" applyBorder="1" applyAlignment="1">
      <alignment horizontal="left" vertical="top" wrapText="1"/>
    </xf>
    <xf numFmtId="0" fontId="7" fillId="0" borderId="77" xfId="0" applyFont="1" applyBorder="1" applyAlignment="1">
      <alignment horizontal="left" vertical="top" wrapText="1"/>
    </xf>
    <xf numFmtId="0" fontId="7" fillId="29" borderId="77" xfId="0" applyFont="1" applyFill="1" applyBorder="1" applyAlignment="1">
      <alignment horizontal="left" vertical="top" wrapText="1"/>
    </xf>
    <xf numFmtId="0" fontId="51" fillId="35" borderId="78" xfId="0" applyFont="1" applyFill="1" applyBorder="1" applyAlignment="1">
      <alignment horizontal="left" vertical="center" wrapText="1"/>
    </xf>
    <xf numFmtId="0" fontId="7" fillId="0" borderId="77" xfId="0" applyFont="1" applyFill="1" applyBorder="1" applyAlignment="1">
      <alignment horizontal="left" vertical="top" wrapText="1"/>
    </xf>
    <xf numFmtId="0" fontId="7" fillId="30" borderId="77" xfId="0" applyFont="1" applyFill="1" applyBorder="1" applyAlignment="1">
      <alignment horizontal="left" vertical="top"/>
    </xf>
    <xf numFmtId="0" fontId="7" fillId="0" borderId="79" xfId="0" applyFont="1" applyBorder="1" applyAlignment="1">
      <alignment horizontal="left" vertical="top" wrapText="1"/>
    </xf>
    <xf numFmtId="0" fontId="6" fillId="28" borderId="55" xfId="0" applyFont="1" applyFill="1" applyBorder="1" applyAlignment="1"/>
    <xf numFmtId="0" fontId="6" fillId="28" borderId="0" xfId="0" applyFont="1" applyFill="1" applyBorder="1"/>
    <xf numFmtId="0" fontId="6" fillId="28" borderId="56" xfId="0" applyFont="1" applyFill="1" applyBorder="1"/>
    <xf numFmtId="0" fontId="20" fillId="0" borderId="10" xfId="0" applyFont="1" applyBorder="1" applyAlignment="1">
      <alignment wrapText="1"/>
    </xf>
    <xf numFmtId="44" fontId="20" fillId="0" borderId="10" xfId="28" applyFont="1" applyFill="1" applyBorder="1" applyAlignment="1">
      <alignment wrapText="1"/>
    </xf>
    <xf numFmtId="44" fontId="20" fillId="0" borderId="10" xfId="28" applyFont="1" applyBorder="1" applyAlignment="1">
      <alignment wrapText="1"/>
    </xf>
    <xf numFmtId="0" fontId="7" fillId="32" borderId="10" xfId="41" applyFont="1" applyFill="1" applyBorder="1" applyAlignment="1" applyProtection="1">
      <alignment horizontal="center" vertical="center"/>
      <protection locked="0"/>
    </xf>
    <xf numFmtId="0" fontId="47" fillId="32" borderId="10" xfId="41" applyFont="1" applyFill="1" applyBorder="1" applyProtection="1">
      <protection locked="0"/>
    </xf>
    <xf numFmtId="49" fontId="47" fillId="32" borderId="10" xfId="41" applyNumberFormat="1" applyFont="1" applyFill="1" applyBorder="1" applyAlignment="1" applyProtection="1">
      <alignment horizontal="center" vertical="top"/>
      <protection locked="0"/>
    </xf>
    <xf numFmtId="0" fontId="7" fillId="0" borderId="0" xfId="0" applyFont="1" applyFill="1" applyBorder="1"/>
    <xf numFmtId="44" fontId="0" fillId="0" borderId="28" xfId="0" applyNumberFormat="1" applyBorder="1"/>
    <xf numFmtId="0" fontId="7" fillId="0" borderId="27" xfId="0" applyFont="1" applyFill="1" applyBorder="1" applyAlignment="1">
      <alignment horizontal="center"/>
    </xf>
    <xf numFmtId="168" fontId="0" fillId="0" borderId="21" xfId="0" applyNumberFormat="1" applyBorder="1"/>
    <xf numFmtId="168" fontId="0" fillId="0" borderId="27" xfId="0" applyNumberFormat="1" applyBorder="1"/>
    <xf numFmtId="168" fontId="0" fillId="0" borderId="83" xfId="0" applyNumberFormat="1" applyBorder="1"/>
    <xf numFmtId="0" fontId="9" fillId="0" borderId="10" xfId="39" applyBorder="1"/>
    <xf numFmtId="167" fontId="9" fillId="0" borderId="10" xfId="39" applyNumberFormat="1" applyBorder="1"/>
    <xf numFmtId="44" fontId="9" fillId="0" borderId="10" xfId="39" applyNumberFormat="1" applyBorder="1"/>
    <xf numFmtId="10" fontId="3" fillId="0" borderId="10" xfId="46" applyNumberFormat="1" applyFont="1" applyBorder="1"/>
    <xf numFmtId="2" fontId="9" fillId="0" borderId="10" xfId="39" applyNumberFormat="1" applyBorder="1"/>
    <xf numFmtId="0" fontId="0" fillId="0" borderId="20" xfId="0" applyBorder="1" applyAlignment="1">
      <alignment wrapText="1"/>
    </xf>
    <xf numFmtId="0" fontId="7" fillId="0" borderId="24" xfId="0" applyFont="1" applyFill="1" applyBorder="1"/>
    <xf numFmtId="2" fontId="7" fillId="0" borderId="84" xfId="0" applyNumberFormat="1" applyFont="1" applyBorder="1" applyAlignment="1">
      <alignment horizontal="center" wrapText="1"/>
    </xf>
    <xf numFmtId="0" fontId="21" fillId="0" borderId="0" xfId="0" applyFont="1" applyFill="1" applyAlignment="1"/>
    <xf numFmtId="0" fontId="22" fillId="0" borderId="0" xfId="40" applyFont="1" applyFill="1" applyBorder="1" applyAlignment="1">
      <alignment horizontal="left"/>
    </xf>
    <xf numFmtId="0" fontId="12" fillId="0" borderId="0" xfId="40" applyFont="1" applyFill="1" applyBorder="1" applyAlignment="1">
      <alignment horizontal="left"/>
    </xf>
    <xf numFmtId="170" fontId="11" fillId="33" borderId="0" xfId="45" applyNumberFormat="1" applyFont="1" applyFill="1" applyAlignment="1">
      <alignment horizontal="center"/>
    </xf>
    <xf numFmtId="44" fontId="11" fillId="33" borderId="0" xfId="28" applyFont="1" applyFill="1"/>
    <xf numFmtId="0" fontId="0" fillId="25" borderId="0" xfId="0" applyFill="1"/>
    <xf numFmtId="164" fontId="0" fillId="25" borderId="0" xfId="0" applyNumberFormat="1" applyFill="1"/>
    <xf numFmtId="0" fontId="0" fillId="0" borderId="10" xfId="0" applyBorder="1"/>
    <xf numFmtId="10" fontId="10" fillId="0" borderId="0" xfId="39" applyNumberFormat="1" applyFont="1" applyAlignment="1">
      <alignment horizontal="center"/>
    </xf>
    <xf numFmtId="44" fontId="9" fillId="0" borderId="10" xfId="39" applyNumberFormat="1" applyFont="1" applyBorder="1"/>
    <xf numFmtId="0" fontId="9" fillId="0" borderId="10" xfId="39" applyFont="1" applyBorder="1"/>
    <xf numFmtId="0" fontId="10" fillId="0" borderId="10" xfId="39" applyFont="1" applyBorder="1"/>
    <xf numFmtId="44" fontId="10" fillId="0" borderId="10" xfId="39" applyNumberFormat="1" applyFont="1" applyBorder="1" applyAlignment="1">
      <alignment horizontal="center" wrapText="1"/>
    </xf>
    <xf numFmtId="0" fontId="10" fillId="0" borderId="10" xfId="39" applyFont="1" applyBorder="1" applyAlignment="1">
      <alignment horizontal="center"/>
    </xf>
    <xf numFmtId="0" fontId="10" fillId="0" borderId="0" xfId="39" applyFont="1" applyAlignment="1">
      <alignment horizontal="right"/>
    </xf>
    <xf numFmtId="166" fontId="10" fillId="0" borderId="0" xfId="39" applyNumberFormat="1" applyFont="1"/>
    <xf numFmtId="167" fontId="10" fillId="0" borderId="0" xfId="39" applyNumberFormat="1" applyFont="1"/>
    <xf numFmtId="0" fontId="9" fillId="0" borderId="0" xfId="39" applyFill="1" applyBorder="1"/>
    <xf numFmtId="169" fontId="9" fillId="0" borderId="10" xfId="45" applyNumberFormat="1" applyFont="1" applyFill="1" applyBorder="1"/>
    <xf numFmtId="169" fontId="3" fillId="0" borderId="10" xfId="46" applyNumberFormat="1" applyFont="1" applyBorder="1"/>
    <xf numFmtId="169" fontId="9" fillId="0" borderId="10" xfId="45" applyNumberFormat="1" applyFont="1" applyBorder="1"/>
    <xf numFmtId="0" fontId="1" fillId="0" borderId="10" xfId="39" applyFont="1" applyBorder="1"/>
    <xf numFmtId="44" fontId="3" fillId="0" borderId="10" xfId="29" applyFont="1" applyBorder="1"/>
    <xf numFmtId="44" fontId="3" fillId="0" borderId="10" xfId="46" applyNumberFormat="1" applyFont="1" applyBorder="1"/>
    <xf numFmtId="166" fontId="3" fillId="0" borderId="51" xfId="46" applyNumberFormat="1" applyFont="1" applyBorder="1"/>
    <xf numFmtId="166" fontId="3" fillId="0" borderId="10" xfId="46" applyNumberFormat="1" applyFont="1" applyBorder="1"/>
    <xf numFmtId="2" fontId="3" fillId="0" borderId="10" xfId="46" applyNumberFormat="1" applyFont="1" applyBorder="1"/>
    <xf numFmtId="0" fontId="55" fillId="34" borderId="37" xfId="0" applyFont="1" applyFill="1" applyBorder="1" applyAlignment="1">
      <alignment horizontal="left" vertical="center" wrapText="1"/>
    </xf>
    <xf numFmtId="0" fontId="51" fillId="35" borderId="31" xfId="0" applyFont="1" applyFill="1" applyBorder="1" applyAlignment="1">
      <alignment horizontal="left" vertical="center" wrapText="1"/>
    </xf>
    <xf numFmtId="0" fontId="0" fillId="0" borderId="0" xfId="0" applyAlignment="1">
      <alignment horizontal="center" wrapText="1"/>
    </xf>
    <xf numFmtId="0" fontId="51" fillId="0" borderId="30" xfId="0" applyFont="1" applyBorder="1" applyAlignment="1">
      <alignment horizontal="left" vertical="center" wrapText="1"/>
    </xf>
    <xf numFmtId="0" fontId="8" fillId="0" borderId="0" xfId="0" applyFont="1" applyAlignment="1">
      <alignment horizontal="center" wrapText="1"/>
    </xf>
    <xf numFmtId="0" fontId="20" fillId="0" borderId="0" xfId="0" applyFont="1" applyAlignment="1">
      <alignment wrapText="1"/>
    </xf>
    <xf numFmtId="0" fontId="1" fillId="32" borderId="15" xfId="40" applyFont="1" applyFill="1" applyBorder="1" applyAlignment="1" applyProtection="1">
      <alignment horizontal="center"/>
      <protection locked="0"/>
    </xf>
    <xf numFmtId="9" fontId="5" fillId="27" borderId="15" xfId="45" applyFont="1" applyFill="1" applyBorder="1" applyAlignment="1" applyProtection="1">
      <alignment horizontal="center"/>
      <protection locked="0"/>
    </xf>
    <xf numFmtId="14" fontId="3" fillId="27" borderId="15" xfId="0" applyNumberFormat="1" applyFont="1" applyFill="1" applyBorder="1" applyProtection="1">
      <protection locked="0"/>
    </xf>
    <xf numFmtId="1" fontId="5" fillId="27" borderId="15" xfId="40" applyNumberFormat="1" applyFont="1" applyFill="1" applyBorder="1" applyAlignment="1" applyProtection="1">
      <alignment horizontal="center"/>
      <protection locked="0"/>
    </xf>
    <xf numFmtId="44" fontId="5" fillId="27" borderId="15" xfId="28" applyFont="1" applyFill="1" applyBorder="1" applyAlignment="1" applyProtection="1">
      <alignment horizontal="center"/>
      <protection locked="0"/>
    </xf>
    <xf numFmtId="170" fontId="5" fillId="27" borderId="15" xfId="45" applyNumberFormat="1" applyFont="1" applyFill="1" applyBorder="1" applyAlignment="1" applyProtection="1">
      <alignment horizontal="center"/>
      <protection locked="0"/>
    </xf>
    <xf numFmtId="10" fontId="20" fillId="27" borderId="15" xfId="0" applyNumberFormat="1" applyFont="1" applyFill="1" applyBorder="1" applyAlignment="1" applyProtection="1">
      <alignment horizontal="center"/>
      <protection locked="0"/>
    </xf>
    <xf numFmtId="0" fontId="5" fillId="27" borderId="15" xfId="40" applyFont="1" applyFill="1" applyBorder="1" applyAlignment="1" applyProtection="1">
      <alignment horizontal="center"/>
      <protection locked="0"/>
    </xf>
    <xf numFmtId="167" fontId="5" fillId="27" borderId="15" xfId="40" applyNumberFormat="1" applyFont="1" applyFill="1" applyBorder="1" applyAlignment="1" applyProtection="1">
      <alignment horizontal="center"/>
      <protection locked="0"/>
    </xf>
    <xf numFmtId="168" fontId="5" fillId="27" borderId="15" xfId="40" applyNumberFormat="1" applyFont="1" applyFill="1" applyBorder="1" applyAlignment="1" applyProtection="1">
      <alignment horizontal="center"/>
      <protection locked="0"/>
    </xf>
    <xf numFmtId="0" fontId="7" fillId="32" borderId="47" xfId="0" applyFont="1" applyFill="1" applyBorder="1" applyAlignment="1" applyProtection="1">
      <alignment horizontal="left" vertical="top" wrapText="1"/>
      <protection locked="0"/>
    </xf>
    <xf numFmtId="0" fontId="7" fillId="32" borderId="18" xfId="0" applyFont="1" applyFill="1" applyBorder="1" applyAlignment="1" applyProtection="1">
      <alignment horizontal="left" vertical="top" wrapText="1"/>
      <protection locked="0"/>
    </xf>
    <xf numFmtId="0" fontId="45" fillId="0" borderId="0" xfId="0" applyFont="1" applyBorder="1" applyAlignment="1" applyProtection="1">
      <alignment vertical="top"/>
      <protection locked="0"/>
    </xf>
    <xf numFmtId="0" fontId="7" fillId="32" borderId="48" xfId="0" applyFont="1" applyFill="1" applyBorder="1" applyAlignment="1" applyProtection="1">
      <alignment horizontal="left" vertical="top" wrapText="1"/>
      <protection locked="0"/>
    </xf>
    <xf numFmtId="0" fontId="7" fillId="30" borderId="47" xfId="0" applyFont="1" applyFill="1" applyBorder="1" applyAlignment="1" applyProtection="1">
      <alignment horizontal="left" vertical="top" wrapText="1"/>
      <protection locked="0"/>
    </xf>
    <xf numFmtId="0" fontId="7" fillId="30" borderId="18" xfId="0" applyFont="1" applyFill="1" applyBorder="1" applyAlignment="1" applyProtection="1">
      <alignment horizontal="left" vertical="top" wrapText="1"/>
      <protection locked="0"/>
    </xf>
    <xf numFmtId="0" fontId="7" fillId="30" borderId="48" xfId="0" applyFont="1" applyFill="1" applyBorder="1" applyAlignment="1" applyProtection="1">
      <alignment horizontal="left" vertical="top" wrapText="1"/>
      <protection locked="0"/>
    </xf>
    <xf numFmtId="0" fontId="43" fillId="0" borderId="0" xfId="0" applyFont="1" applyBorder="1" applyAlignment="1" applyProtection="1">
      <alignment vertical="top"/>
      <protection locked="0"/>
    </xf>
    <xf numFmtId="0" fontId="7" fillId="29" borderId="47" xfId="0" applyFont="1" applyFill="1" applyBorder="1" applyAlignment="1" applyProtection="1">
      <alignment horizontal="left" vertical="top" wrapText="1"/>
      <protection locked="0"/>
    </xf>
    <xf numFmtId="0" fontId="7" fillId="29" borderId="18" xfId="0" applyFont="1" applyFill="1" applyBorder="1" applyAlignment="1" applyProtection="1">
      <alignment horizontal="left" vertical="top" wrapText="1"/>
      <protection locked="0"/>
    </xf>
    <xf numFmtId="0" fontId="7" fillId="29" borderId="48" xfId="0" applyFont="1" applyFill="1" applyBorder="1" applyAlignment="1" applyProtection="1">
      <alignment horizontal="left" vertical="top" wrapText="1"/>
      <protection locked="0"/>
    </xf>
    <xf numFmtId="0" fontId="51" fillId="35" borderId="66" xfId="0" applyFont="1" applyFill="1" applyBorder="1" applyAlignment="1" applyProtection="1">
      <alignment horizontal="left" vertical="center" wrapText="1"/>
      <protection locked="0"/>
    </xf>
    <xf numFmtId="0" fontId="51" fillId="35" borderId="31" xfId="0" applyFont="1" applyFill="1" applyBorder="1" applyAlignment="1" applyProtection="1">
      <alignment horizontal="left" vertical="center" wrapText="1"/>
      <protection locked="0"/>
    </xf>
    <xf numFmtId="0" fontId="51" fillId="35" borderId="67" xfId="0" applyFont="1" applyFill="1" applyBorder="1" applyAlignment="1" applyProtection="1">
      <alignment horizontal="left" vertical="center" wrapText="1"/>
      <protection locked="0"/>
    </xf>
    <xf numFmtId="0" fontId="45" fillId="0" borderId="0" xfId="0" applyFont="1" applyFill="1" applyBorder="1" applyAlignment="1" applyProtection="1">
      <alignment vertical="top"/>
      <protection locked="0"/>
    </xf>
    <xf numFmtId="0" fontId="7" fillId="32" borderId="18" xfId="0" applyFont="1" applyFill="1" applyBorder="1" applyAlignment="1" applyProtection="1">
      <alignment horizontal="left" vertical="top"/>
      <protection locked="0"/>
    </xf>
    <xf numFmtId="0" fontId="7" fillId="30" borderId="47" xfId="0" applyFont="1" applyFill="1" applyBorder="1" applyAlignment="1" applyProtection="1">
      <alignment horizontal="left" vertical="top"/>
      <protection locked="0"/>
    </xf>
    <xf numFmtId="0" fontId="7" fillId="30" borderId="18" xfId="0" applyFont="1" applyFill="1" applyBorder="1" applyAlignment="1" applyProtection="1">
      <alignment horizontal="left" vertical="top"/>
      <protection locked="0"/>
    </xf>
    <xf numFmtId="0" fontId="7" fillId="30" borderId="48" xfId="0" applyFont="1" applyFill="1" applyBorder="1" applyAlignment="1" applyProtection="1">
      <alignment horizontal="left" vertical="top"/>
      <protection locked="0"/>
    </xf>
    <xf numFmtId="0" fontId="7" fillId="32" borderId="47" xfId="0" applyFont="1" applyFill="1" applyBorder="1" applyAlignment="1" applyProtection="1">
      <alignment horizontal="left" vertical="top"/>
      <protection locked="0"/>
    </xf>
    <xf numFmtId="0" fontId="7" fillId="32" borderId="49" xfId="0" applyFont="1" applyFill="1" applyBorder="1" applyAlignment="1" applyProtection="1">
      <alignment horizontal="left" vertical="top" wrapText="1"/>
      <protection locked="0"/>
    </xf>
    <xf numFmtId="0" fontId="7" fillId="32" borderId="50" xfId="0" applyFont="1" applyFill="1" applyBorder="1" applyAlignment="1" applyProtection="1">
      <alignment horizontal="left" vertical="top" wrapText="1"/>
      <protection locked="0"/>
    </xf>
    <xf numFmtId="0" fontId="45" fillId="0" borderId="51" xfId="0" applyFont="1" applyFill="1" applyBorder="1" applyAlignment="1" applyProtection="1">
      <alignment vertical="top"/>
      <protection locked="0"/>
    </xf>
    <xf numFmtId="0" fontId="21" fillId="24" borderId="0" xfId="0" applyFont="1" applyFill="1" applyAlignment="1" applyProtection="1"/>
    <xf numFmtId="0" fontId="0" fillId="0" borderId="0" xfId="0" applyAlignment="1" applyProtection="1"/>
    <xf numFmtId="0" fontId="0" fillId="0" borderId="0" xfId="0" applyAlignment="1" applyProtection="1">
      <alignment horizontal="center"/>
    </xf>
    <xf numFmtId="0" fontId="0" fillId="0" borderId="0" xfId="0" applyBorder="1" applyAlignment="1" applyProtection="1">
      <alignment horizontal="left"/>
    </xf>
    <xf numFmtId="0" fontId="0" fillId="0" borderId="0" xfId="0" applyBorder="1" applyAlignment="1" applyProtection="1">
      <alignment horizontal="center"/>
    </xf>
    <xf numFmtId="0" fontId="22" fillId="24" borderId="0" xfId="40" applyFont="1" applyFill="1" applyBorder="1" applyAlignment="1" applyProtection="1">
      <alignment horizontal="left"/>
    </xf>
    <xf numFmtId="0" fontId="0" fillId="0" borderId="0" xfId="0" applyBorder="1" applyAlignment="1" applyProtection="1"/>
    <xf numFmtId="0" fontId="12" fillId="24" borderId="0" xfId="40" applyFont="1" applyFill="1" applyBorder="1" applyAlignment="1" applyProtection="1">
      <alignment horizontal="left"/>
    </xf>
    <xf numFmtId="0" fontId="7" fillId="0" borderId="26" xfId="0" applyFont="1" applyBorder="1" applyAlignment="1" applyProtection="1">
      <alignment horizontal="center" wrapText="1"/>
    </xf>
    <xf numFmtId="0" fontId="7" fillId="0" borderId="0" xfId="0" applyFont="1" applyBorder="1" applyAlignment="1" applyProtection="1">
      <alignment wrapText="1"/>
    </xf>
    <xf numFmtId="0" fontId="8" fillId="0" borderId="0" xfId="0" applyFont="1" applyAlignment="1" applyProtection="1"/>
    <xf numFmtId="0" fontId="7" fillId="0" borderId="0" xfId="0" applyFont="1" applyAlignment="1" applyProtection="1">
      <alignment horizontal="center"/>
    </xf>
    <xf numFmtId="10" fontId="7" fillId="0" borderId="10" xfId="45" applyNumberFormat="1" applyFont="1" applyBorder="1" applyAlignment="1" applyProtection="1">
      <alignment horizontal="center"/>
    </xf>
    <xf numFmtId="0" fontId="7" fillId="0" borderId="10" xfId="0" applyFont="1" applyBorder="1" applyAlignment="1" applyProtection="1">
      <alignment horizontal="center"/>
    </xf>
    <xf numFmtId="44" fontId="7" fillId="0" borderId="10" xfId="28" applyFont="1" applyBorder="1" applyAlignment="1" applyProtection="1"/>
    <xf numFmtId="0" fontId="7" fillId="0" borderId="10" xfId="0" applyFont="1" applyBorder="1" applyAlignment="1" applyProtection="1"/>
    <xf numFmtId="44" fontId="7" fillId="0" borderId="10" xfId="0" applyNumberFormat="1" applyFont="1" applyFill="1" applyBorder="1" applyAlignment="1" applyProtection="1"/>
    <xf numFmtId="10" fontId="7" fillId="0" borderId="10" xfId="45" applyNumberFormat="1" applyFont="1" applyBorder="1" applyAlignment="1" applyProtection="1"/>
    <xf numFmtId="0" fontId="7" fillId="0" borderId="26" xfId="0" applyFont="1" applyBorder="1" applyAlignment="1" applyProtection="1">
      <alignment horizontal="center"/>
    </xf>
    <xf numFmtId="44" fontId="7" fillId="0" borderId="0" xfId="0" applyNumberFormat="1" applyFont="1" applyFill="1" applyBorder="1" applyAlignment="1" applyProtection="1"/>
    <xf numFmtId="0" fontId="7" fillId="0" borderId="0" xfId="0" applyFont="1" applyAlignment="1" applyProtection="1"/>
    <xf numFmtId="0" fontId="0" fillId="0" borderId="0" xfId="0" applyFill="1" applyBorder="1" applyAlignment="1" applyProtection="1">
      <alignment horizontal="center"/>
    </xf>
    <xf numFmtId="0" fontId="8" fillId="0" borderId="0" xfId="0" applyFont="1" applyFill="1" applyBorder="1" applyAlignment="1" applyProtection="1">
      <alignment horizontal="center"/>
    </xf>
    <xf numFmtId="0" fontId="8" fillId="0" borderId="0" xfId="0" applyFont="1" applyAlignment="1" applyProtection="1">
      <alignment horizontal="center"/>
    </xf>
    <xf numFmtId="0" fontId="9" fillId="0" borderId="10" xfId="0" applyFont="1" applyBorder="1" applyProtection="1"/>
    <xf numFmtId="0" fontId="0" fillId="0" borderId="10" xfId="0" applyBorder="1" applyProtection="1"/>
    <xf numFmtId="0" fontId="0" fillId="0" borderId="10" xfId="0" applyBorder="1" applyAlignment="1" applyProtection="1">
      <alignment horizontal="center"/>
    </xf>
    <xf numFmtId="0" fontId="1" fillId="0" borderId="10" xfId="0" applyFont="1" applyFill="1" applyBorder="1" applyAlignment="1" applyProtection="1">
      <alignment horizontal="center"/>
    </xf>
    <xf numFmtId="0" fontId="8" fillId="0" borderId="10" xfId="0" applyFont="1" applyBorder="1" applyAlignment="1" applyProtection="1">
      <alignment horizontal="center"/>
    </xf>
    <xf numFmtId="0" fontId="2" fillId="0" borderId="0" xfId="0" applyFont="1" applyAlignment="1" applyProtection="1"/>
    <xf numFmtId="0" fontId="20" fillId="0" borderId="0" xfId="0" applyFont="1" applyAlignment="1" applyProtection="1"/>
    <xf numFmtId="0" fontId="8" fillId="0" borderId="0" xfId="0" applyFont="1" applyAlignment="1" applyProtection="1">
      <alignment horizontal="right"/>
    </xf>
    <xf numFmtId="0" fontId="20" fillId="0" borderId="0" xfId="0" applyFont="1" applyAlignment="1" applyProtection="1">
      <alignment horizontal="center"/>
    </xf>
    <xf numFmtId="0" fontId="50" fillId="0" borderId="0" xfId="0" applyFont="1" applyAlignment="1" applyProtection="1">
      <alignment horizontal="center"/>
    </xf>
    <xf numFmtId="0" fontId="50" fillId="0" borderId="10" xfId="0" applyFont="1" applyBorder="1" applyAlignment="1" applyProtection="1">
      <alignment horizontal="center"/>
    </xf>
    <xf numFmtId="0" fontId="0" fillId="0" borderId="0" xfId="0" applyFill="1" applyBorder="1" applyAlignment="1" applyProtection="1"/>
    <xf numFmtId="9" fontId="7" fillId="0" borderId="0" xfId="45" applyFont="1" applyAlignment="1" applyProtection="1"/>
    <xf numFmtId="0" fontId="7" fillId="0" borderId="0" xfId="0" applyFont="1" applyAlignment="1" applyProtection="1">
      <alignment horizontal="left"/>
    </xf>
    <xf numFmtId="44" fontId="7" fillId="0" borderId="0" xfId="0" applyNumberFormat="1" applyFont="1" applyAlignment="1" applyProtection="1">
      <alignment horizontal="center"/>
    </xf>
    <xf numFmtId="9" fontId="7" fillId="0" borderId="0" xfId="45" applyFont="1" applyAlignment="1" applyProtection="1">
      <alignment horizontal="center"/>
    </xf>
    <xf numFmtId="0" fontId="8" fillId="0" borderId="0" xfId="0" applyFont="1" applyAlignment="1" applyProtection="1">
      <alignment horizontal="left" wrapText="1"/>
    </xf>
    <xf numFmtId="0" fontId="0" fillId="0" borderId="0" xfId="0" applyAlignment="1" applyProtection="1">
      <alignment wrapText="1"/>
    </xf>
    <xf numFmtId="0" fontId="45" fillId="0" borderId="0" xfId="0" applyFont="1" applyFill="1" applyBorder="1" applyAlignment="1" applyProtection="1"/>
    <xf numFmtId="9" fontId="7" fillId="0" borderId="0" xfId="0" applyNumberFormat="1" applyFont="1" applyFill="1" applyBorder="1" applyAlignment="1" applyProtection="1">
      <alignment horizontal="center"/>
    </xf>
    <xf numFmtId="44" fontId="7" fillId="0" borderId="0" xfId="28" applyFont="1" applyAlignment="1" applyProtection="1">
      <alignment horizontal="center"/>
    </xf>
    <xf numFmtId="3" fontId="20" fillId="0" borderId="0" xfId="0" applyNumberFormat="1" applyFont="1" applyAlignment="1" applyProtection="1"/>
    <xf numFmtId="0" fontId="0" fillId="0" borderId="0" xfId="0" applyFill="1" applyAlignment="1" applyProtection="1"/>
    <xf numFmtId="44" fontId="7" fillId="0" borderId="0" xfId="28" applyFont="1" applyFill="1" applyAlignment="1" applyProtection="1">
      <alignment horizontal="center"/>
    </xf>
    <xf numFmtId="9" fontId="20" fillId="0" borderId="0" xfId="45" applyFont="1" applyAlignment="1" applyProtection="1">
      <alignment vertical="center" wrapText="1"/>
    </xf>
    <xf numFmtId="0" fontId="48" fillId="0" borderId="0" xfId="0" applyFont="1" applyAlignment="1" applyProtection="1"/>
    <xf numFmtId="0" fontId="7" fillId="0" borderId="0" xfId="0" applyFont="1" applyAlignment="1" applyProtection="1">
      <alignment horizontal="right"/>
    </xf>
    <xf numFmtId="44" fontId="0" fillId="0" borderId="0" xfId="0" applyNumberFormat="1" applyAlignment="1" applyProtection="1"/>
    <xf numFmtId="44" fontId="7" fillId="0" borderId="0" xfId="28" applyFont="1" applyBorder="1" applyAlignment="1" applyProtection="1"/>
    <xf numFmtId="0" fontId="5" fillId="0" borderId="0" xfId="0" applyFont="1" applyAlignment="1" applyProtection="1">
      <alignment horizontal="center"/>
    </xf>
    <xf numFmtId="0" fontId="49" fillId="0" borderId="0" xfId="0" applyFont="1" applyAlignment="1" applyProtection="1">
      <alignment wrapText="1"/>
    </xf>
    <xf numFmtId="0" fontId="49" fillId="0" borderId="0" xfId="0" applyFont="1" applyAlignment="1" applyProtection="1">
      <alignment horizontal="center" wrapText="1"/>
    </xf>
    <xf numFmtId="44" fontId="49" fillId="0" borderId="0" xfId="0" applyNumberFormat="1" applyFont="1" applyAlignment="1" applyProtection="1">
      <alignment wrapText="1"/>
    </xf>
    <xf numFmtId="44" fontId="49" fillId="0" borderId="0" xfId="28" applyFont="1" applyAlignment="1" applyProtection="1">
      <alignment wrapText="1"/>
    </xf>
    <xf numFmtId="0" fontId="8" fillId="0" borderId="10" xfId="41" applyFont="1" applyFill="1" applyBorder="1" applyAlignment="1" applyProtection="1">
      <alignment vertical="center" wrapText="1"/>
    </xf>
    <xf numFmtId="0" fontId="8" fillId="0" borderId="10" xfId="41" applyFont="1" applyFill="1" applyBorder="1" applyAlignment="1" applyProtection="1">
      <alignment horizontal="center" vertical="center" wrapText="1"/>
    </xf>
    <xf numFmtId="0" fontId="8" fillId="0" borderId="10" xfId="41" applyFont="1" applyFill="1" applyBorder="1" applyAlignment="1" applyProtection="1">
      <alignment horizontal="center" vertical="top" wrapText="1"/>
    </xf>
    <xf numFmtId="0" fontId="10" fillId="0" borderId="10" xfId="0" applyFont="1" applyFill="1" applyBorder="1" applyAlignment="1" applyProtection="1">
      <alignment horizontal="center" vertical="center" wrapText="1"/>
    </xf>
    <xf numFmtId="0" fontId="0" fillId="0" borderId="0" xfId="0" applyAlignment="1" applyProtection="1">
      <alignment vertical="center" wrapText="1"/>
    </xf>
    <xf numFmtId="0" fontId="8" fillId="0" borderId="10" xfId="0" applyFont="1" applyBorder="1" applyAlignment="1" applyProtection="1">
      <alignment wrapText="1"/>
    </xf>
    <xf numFmtId="0" fontId="8" fillId="0" borderId="0" xfId="0" applyFont="1" applyBorder="1" applyAlignment="1" applyProtection="1">
      <alignment wrapText="1"/>
    </xf>
    <xf numFmtId="0" fontId="9" fillId="0" borderId="10" xfId="0" applyFont="1" applyFill="1" applyBorder="1" applyProtection="1"/>
    <xf numFmtId="0" fontId="50" fillId="0" borderId="10" xfId="0" applyFont="1" applyFill="1" applyBorder="1" applyAlignment="1" applyProtection="1">
      <alignment horizontal="center"/>
    </xf>
    <xf numFmtId="0" fontId="47" fillId="0" borderId="10" xfId="41" applyFont="1" applyFill="1" applyBorder="1" applyAlignment="1" applyProtection="1">
      <alignment horizontal="center" vertical="top"/>
    </xf>
    <xf numFmtId="0" fontId="7" fillId="0" borderId="10" xfId="0" applyFont="1" applyFill="1" applyBorder="1" applyAlignment="1" applyProtection="1">
      <alignment horizontal="center"/>
    </xf>
    <xf numFmtId="0" fontId="4" fillId="0" borderId="0" xfId="0" applyFont="1" applyAlignment="1" applyProtection="1">
      <alignment horizontal="center"/>
    </xf>
    <xf numFmtId="0" fontId="20" fillId="0" borderId="10" xfId="0" applyFont="1" applyBorder="1" applyAlignment="1" applyProtection="1">
      <alignment horizontal="center"/>
    </xf>
    <xf numFmtId="44" fontId="20" fillId="0" borderId="10" xfId="28" applyFont="1" applyBorder="1" applyAlignment="1" applyProtection="1"/>
    <xf numFmtId="44" fontId="20" fillId="0" borderId="0" xfId="28" applyFont="1" applyBorder="1" applyAlignment="1" applyProtection="1"/>
    <xf numFmtId="0" fontId="20" fillId="0" borderId="20" xfId="0" applyFont="1" applyBorder="1" applyAlignment="1" applyProtection="1">
      <alignment horizontal="center"/>
    </xf>
    <xf numFmtId="44" fontId="20" fillId="0" borderId="20" xfId="28" applyFont="1" applyBorder="1" applyAlignment="1" applyProtection="1"/>
    <xf numFmtId="44" fontId="0" fillId="0" borderId="0" xfId="0" applyNumberFormat="1" applyBorder="1" applyAlignment="1" applyProtection="1"/>
    <xf numFmtId="0" fontId="0" fillId="32" borderId="10" xfId="0" applyFill="1" applyBorder="1" applyAlignment="1" applyProtection="1">
      <alignment wrapText="1"/>
      <protection locked="0"/>
    </xf>
    <xf numFmtId="0" fontId="0" fillId="32" borderId="10" xfId="0" applyFill="1" applyBorder="1" applyAlignment="1" applyProtection="1">
      <protection locked="0"/>
    </xf>
    <xf numFmtId="0" fontId="0" fillId="32" borderId="10" xfId="0" applyFill="1" applyBorder="1" applyProtection="1">
      <protection locked="0"/>
    </xf>
    <xf numFmtId="0" fontId="0" fillId="0" borderId="0" xfId="0" applyProtection="1"/>
    <xf numFmtId="0" fontId="0" fillId="0" borderId="0" xfId="0" applyFill="1" applyProtection="1"/>
    <xf numFmtId="168" fontId="7" fillId="27" borderId="11" xfId="0" applyNumberFormat="1" applyFont="1" applyFill="1" applyBorder="1" applyProtection="1">
      <protection locked="0"/>
    </xf>
    <xf numFmtId="168" fontId="7" fillId="27" borderId="10" xfId="0" applyNumberFormat="1" applyFont="1" applyFill="1" applyBorder="1" applyProtection="1">
      <protection locked="0"/>
    </xf>
    <xf numFmtId="168" fontId="20" fillId="32" borderId="82" xfId="0" applyNumberFormat="1" applyFont="1" applyFill="1" applyBorder="1" applyProtection="1">
      <protection locked="0"/>
    </xf>
    <xf numFmtId="168" fontId="20" fillId="32" borderId="12" xfId="0" applyNumberFormat="1" applyFont="1" applyFill="1" applyBorder="1" applyProtection="1">
      <protection locked="0"/>
    </xf>
    <xf numFmtId="0" fontId="7" fillId="0" borderId="27" xfId="0" applyFont="1" applyBorder="1" applyAlignment="1">
      <alignment horizontal="left"/>
    </xf>
    <xf numFmtId="49" fontId="7" fillId="0" borderId="27" xfId="0" applyNumberFormat="1" applyFont="1" applyFill="1" applyBorder="1" applyAlignment="1">
      <alignment horizontal="left"/>
    </xf>
    <xf numFmtId="0" fontId="7" fillId="0" borderId="27" xfId="0" applyFont="1" applyFill="1" applyBorder="1" applyAlignment="1">
      <alignment horizontal="left"/>
    </xf>
    <xf numFmtId="0" fontId="7" fillId="0" borderId="10" xfId="0" applyFont="1" applyBorder="1" applyAlignment="1">
      <alignment horizontal="left"/>
    </xf>
    <xf numFmtId="49" fontId="7" fillId="0" borderId="10" xfId="0" applyNumberFormat="1" applyFont="1" applyFill="1" applyBorder="1" applyAlignment="1">
      <alignment horizontal="left"/>
    </xf>
    <xf numFmtId="0" fontId="7" fillId="0" borderId="10" xfId="0" applyFont="1" applyFill="1" applyBorder="1" applyAlignment="1">
      <alignment horizontal="left"/>
    </xf>
    <xf numFmtId="0" fontId="62" fillId="0" borderId="0" xfId="0" applyFont="1" applyFill="1" applyBorder="1" applyAlignment="1" applyProtection="1"/>
    <xf numFmtId="0" fontId="1" fillId="0" borderId="10" xfId="0" applyFont="1" applyBorder="1" applyProtection="1"/>
    <xf numFmtId="0" fontId="0" fillId="25" borderId="0" xfId="0" applyFill="1"/>
    <xf numFmtId="164" fontId="0" fillId="25" borderId="0" xfId="0" applyNumberFormat="1" applyFill="1"/>
    <xf numFmtId="0" fontId="1" fillId="25" borderId="0" xfId="40" applyFont="1" applyFill="1" applyAlignment="1">
      <alignment horizontal="left"/>
    </xf>
    <xf numFmtId="0" fontId="11" fillId="33" borderId="0" xfId="40" applyFill="1"/>
    <xf numFmtId="9" fontId="11" fillId="33" borderId="0" xfId="45" applyFont="1" applyFill="1"/>
    <xf numFmtId="0" fontId="7" fillId="32" borderId="15" xfId="0" applyFont="1" applyFill="1" applyBorder="1" applyAlignment="1" applyProtection="1">
      <alignment horizontal="center"/>
      <protection locked="0"/>
    </xf>
    <xf numFmtId="0" fontId="5" fillId="25" borderId="0" xfId="40" applyFont="1" applyFill="1" applyAlignment="1">
      <alignment horizontal="center"/>
    </xf>
    <xf numFmtId="1" fontId="5" fillId="24" borderId="0" xfId="45" applyNumberFormat="1" applyFont="1" applyFill="1" applyAlignment="1">
      <alignment horizontal="center"/>
    </xf>
    <xf numFmtId="1" fontId="5" fillId="27" borderId="15" xfId="45" applyNumberFormat="1" applyFont="1" applyFill="1" applyBorder="1" applyAlignment="1" applyProtection="1">
      <alignment horizontal="center"/>
      <protection locked="0"/>
    </xf>
    <xf numFmtId="0" fontId="51" fillId="0" borderId="30" xfId="0" applyFont="1" applyBorder="1" applyAlignment="1">
      <alignment horizontal="left" vertical="center" wrapText="1"/>
    </xf>
    <xf numFmtId="0" fontId="1" fillId="32" borderId="10" xfId="39" applyFont="1" applyFill="1" applyBorder="1" applyAlignment="1" applyProtection="1">
      <alignment wrapText="1"/>
      <protection locked="0"/>
    </xf>
    <xf numFmtId="0" fontId="1" fillId="32" borderId="10" xfId="39" applyFont="1" applyFill="1" applyBorder="1" applyProtection="1">
      <protection locked="0"/>
    </xf>
    <xf numFmtId="0" fontId="9" fillId="32" borderId="10" xfId="39" applyFill="1" applyBorder="1" applyAlignment="1" applyProtection="1">
      <alignment horizontal="center"/>
      <protection locked="0"/>
    </xf>
    <xf numFmtId="0" fontId="1" fillId="32" borderId="10" xfId="39" applyFont="1" applyFill="1" applyBorder="1" applyAlignment="1" applyProtection="1">
      <protection locked="0"/>
    </xf>
    <xf numFmtId="0" fontId="4" fillId="32" borderId="10" xfId="41" applyFont="1" applyFill="1" applyBorder="1" applyAlignment="1" applyProtection="1">
      <alignment horizontal="center" vertical="center"/>
      <protection locked="0"/>
    </xf>
    <xf numFmtId="0" fontId="4" fillId="32" borderId="10" xfId="39" applyFont="1" applyFill="1" applyBorder="1" applyAlignment="1" applyProtection="1">
      <alignment horizontal="center"/>
      <protection locked="0"/>
    </xf>
    <xf numFmtId="0" fontId="7" fillId="32" borderId="10" xfId="39" applyFont="1" applyFill="1" applyBorder="1" applyAlignment="1" applyProtection="1">
      <alignment horizontal="center"/>
      <protection locked="0"/>
    </xf>
    <xf numFmtId="0" fontId="7" fillId="32" borderId="25" xfId="39" applyFont="1" applyFill="1" applyBorder="1" applyAlignment="1" applyProtection="1">
      <alignment wrapText="1"/>
      <protection locked="0"/>
    </xf>
    <xf numFmtId="0" fontId="7" fillId="32" borderId="10" xfId="39" applyFont="1" applyFill="1" applyBorder="1" applyAlignment="1" applyProtection="1">
      <alignment wrapText="1"/>
      <protection locked="0"/>
    </xf>
    <xf numFmtId="0" fontId="7" fillId="32" borderId="11" xfId="39" applyFont="1" applyFill="1" applyBorder="1" applyProtection="1">
      <protection locked="0"/>
    </xf>
    <xf numFmtId="0" fontId="7" fillId="32" borderId="10" xfId="39" applyFont="1" applyFill="1" applyBorder="1" applyAlignment="1" applyProtection="1">
      <alignment horizontal="right"/>
      <protection locked="0"/>
    </xf>
    <xf numFmtId="168" fontId="7" fillId="27" borderId="13" xfId="0" applyNumberFormat="1" applyFont="1" applyFill="1" applyBorder="1" applyProtection="1">
      <protection locked="0"/>
    </xf>
    <xf numFmtId="168" fontId="7" fillId="32" borderId="85" xfId="0" applyNumberFormat="1" applyFont="1" applyFill="1" applyBorder="1" applyProtection="1">
      <protection locked="0"/>
    </xf>
    <xf numFmtId="168" fontId="7" fillId="32" borderId="25" xfId="0" applyNumberFormat="1" applyFont="1" applyFill="1" applyBorder="1" applyProtection="1">
      <protection locked="0"/>
    </xf>
    <xf numFmtId="168" fontId="7" fillId="32" borderId="82" xfId="0" applyNumberFormat="1" applyFont="1" applyFill="1" applyBorder="1" applyProtection="1">
      <protection locked="0"/>
    </xf>
    <xf numFmtId="168" fontId="7" fillId="32" borderId="12" xfId="0" applyNumberFormat="1" applyFont="1" applyFill="1" applyBorder="1" applyProtection="1">
      <protection locked="0"/>
    </xf>
    <xf numFmtId="0" fontId="0" fillId="0" borderId="10" xfId="0" applyBorder="1"/>
    <xf numFmtId="0" fontId="0" fillId="0" borderId="10" xfId="0" applyBorder="1" applyAlignment="1">
      <alignment vertical="top" wrapText="1"/>
    </xf>
    <xf numFmtId="0" fontId="1" fillId="0" borderId="0" xfId="0" applyFont="1" applyAlignment="1">
      <alignment horizontal="center" wrapText="1"/>
    </xf>
    <xf numFmtId="0" fontId="0" fillId="0" borderId="0" xfId="0" applyAlignment="1">
      <alignment horizontal="center" wrapText="1"/>
    </xf>
    <xf numFmtId="0" fontId="1" fillId="0" borderId="29" xfId="0" applyFont="1" applyFill="1" applyBorder="1" applyAlignment="1">
      <alignment wrapText="1"/>
    </xf>
    <xf numFmtId="0" fontId="1" fillId="0" borderId="0" xfId="0" applyFont="1" applyFill="1" applyAlignment="1">
      <alignment wrapText="1"/>
    </xf>
    <xf numFmtId="0" fontId="0" fillId="0" borderId="25" xfId="0" applyBorder="1"/>
    <xf numFmtId="0" fontId="0" fillId="0" borderId="0" xfId="0" applyFill="1" applyBorder="1" applyAlignment="1">
      <alignment horizontal="center"/>
    </xf>
    <xf numFmtId="0" fontId="0" fillId="0" borderId="0" xfId="0" applyFill="1" applyBorder="1" applyAlignment="1">
      <alignment vertical="top" wrapText="1"/>
    </xf>
    <xf numFmtId="168" fontId="7" fillId="0" borderId="0" xfId="0" applyNumberFormat="1" applyFont="1" applyFill="1" applyBorder="1" applyProtection="1">
      <protection locked="0"/>
    </xf>
    <xf numFmtId="168" fontId="20" fillId="0" borderId="0" xfId="0" applyNumberFormat="1" applyFont="1" applyFill="1" applyBorder="1" applyProtection="1">
      <protection locked="0"/>
    </xf>
    <xf numFmtId="168" fontId="20" fillId="0" borderId="0" xfId="0" applyNumberFormat="1" applyFont="1" applyFill="1" applyBorder="1"/>
    <xf numFmtId="0" fontId="0" fillId="0" borderId="87" xfId="0" applyFill="1" applyBorder="1" applyProtection="1">
      <protection locked="0"/>
    </xf>
    <xf numFmtId="0" fontId="0" fillId="0" borderId="0" xfId="0" applyFill="1" applyBorder="1" applyProtection="1"/>
    <xf numFmtId="0" fontId="0" fillId="0" borderId="10" xfId="0" applyBorder="1" applyAlignment="1">
      <alignment wrapText="1"/>
    </xf>
    <xf numFmtId="168" fontId="0" fillId="0" borderId="20" xfId="0" applyNumberFormat="1" applyBorder="1"/>
    <xf numFmtId="168" fontId="20" fillId="32" borderId="80" xfId="0" applyNumberFormat="1" applyFont="1" applyFill="1" applyBorder="1" applyProtection="1">
      <protection locked="0"/>
    </xf>
    <xf numFmtId="168" fontId="0" fillId="0" borderId="28" xfId="0" applyNumberFormat="1" applyBorder="1"/>
    <xf numFmtId="168" fontId="0" fillId="0" borderId="92" xfId="0" applyNumberFormat="1" applyBorder="1"/>
    <xf numFmtId="0" fontId="25" fillId="0" borderId="25" xfId="0" applyFont="1" applyFill="1" applyBorder="1"/>
    <xf numFmtId="0" fontId="0" fillId="0" borderId="28" xfId="0" applyBorder="1"/>
    <xf numFmtId="2" fontId="20" fillId="32" borderId="15" xfId="0" applyNumberFormat="1" applyFont="1" applyFill="1" applyBorder="1" applyAlignment="1">
      <alignment horizontal="center" wrapText="1"/>
    </xf>
    <xf numFmtId="0" fontId="4" fillId="0" borderId="0" xfId="50" applyFont="1" applyAlignment="1">
      <alignment horizontal="left" vertical="center" wrapText="1"/>
    </xf>
    <xf numFmtId="0" fontId="4" fillId="0" borderId="0" xfId="50" applyFont="1" applyAlignment="1">
      <alignment horizontal="left" vertical="center"/>
    </xf>
    <xf numFmtId="0" fontId="22" fillId="32" borderId="35" xfId="40" applyFont="1" applyFill="1" applyBorder="1" applyAlignment="1" applyProtection="1">
      <alignment horizontal="left"/>
      <protection locked="0"/>
    </xf>
    <xf numFmtId="0" fontId="22" fillId="32" borderId="24" xfId="40" applyFont="1" applyFill="1" applyBorder="1" applyAlignment="1" applyProtection="1">
      <alignment horizontal="left"/>
      <protection locked="0"/>
    </xf>
    <xf numFmtId="0" fontId="22" fillId="32" borderId="36" xfId="40" applyFont="1" applyFill="1" applyBorder="1" applyAlignment="1" applyProtection="1">
      <alignment horizontal="left"/>
      <protection locked="0"/>
    </xf>
    <xf numFmtId="0" fontId="15" fillId="31" borderId="33" xfId="42" applyFont="1" applyFill="1" applyBorder="1" applyAlignment="1" applyProtection="1">
      <alignment horizontal="left"/>
    </xf>
    <xf numFmtId="0" fontId="15" fillId="31" borderId="0" xfId="42" applyFont="1" applyFill="1" applyBorder="1" applyAlignment="1" applyProtection="1">
      <alignment horizontal="left"/>
    </xf>
    <xf numFmtId="0" fontId="0" fillId="25" borderId="0" xfId="0" applyFill="1"/>
    <xf numFmtId="164" fontId="0" fillId="25" borderId="0" xfId="0" applyNumberFormat="1" applyFill="1"/>
    <xf numFmtId="0" fontId="0" fillId="0" borderId="0" xfId="0" applyAlignment="1">
      <alignment horizontal="center"/>
    </xf>
    <xf numFmtId="0" fontId="22" fillId="24" borderId="0" xfId="40" applyFont="1" applyFill="1" applyBorder="1" applyAlignment="1">
      <alignment horizontal="left"/>
    </xf>
    <xf numFmtId="0" fontId="20" fillId="0" borderId="10" xfId="0" applyFont="1" applyBorder="1" applyAlignment="1">
      <alignment horizontal="right"/>
    </xf>
    <xf numFmtId="0" fontId="1" fillId="0" borderId="0" xfId="0" applyFont="1" applyAlignment="1">
      <alignment horizontal="center" wrapText="1"/>
    </xf>
    <xf numFmtId="0" fontId="1" fillId="0" borderId="52" xfId="0" applyFont="1" applyBorder="1" applyAlignment="1">
      <alignment horizontal="center" wrapText="1"/>
    </xf>
    <xf numFmtId="0" fontId="0" fillId="0" borderId="53" xfId="0" applyBorder="1" applyAlignment="1">
      <alignment horizontal="center" wrapText="1"/>
    </xf>
    <xf numFmtId="0" fontId="0" fillId="0" borderId="54" xfId="0" applyBorder="1" applyAlignment="1">
      <alignment horizontal="center" wrapText="1"/>
    </xf>
    <xf numFmtId="0" fontId="0" fillId="0" borderId="55" xfId="0" applyBorder="1" applyAlignment="1">
      <alignment horizontal="center" wrapText="1"/>
    </xf>
    <xf numFmtId="0" fontId="0" fillId="0" borderId="0" xfId="0" applyBorder="1" applyAlignment="1">
      <alignment horizontal="center" wrapText="1"/>
    </xf>
    <xf numFmtId="0" fontId="0" fillId="0" borderId="56" xfId="0" applyBorder="1" applyAlignment="1">
      <alignment horizontal="center" wrapText="1"/>
    </xf>
    <xf numFmtId="0" fontId="1" fillId="0" borderId="53" xfId="0" applyFont="1" applyBorder="1" applyAlignment="1">
      <alignment horizontal="center" wrapText="1"/>
    </xf>
    <xf numFmtId="0" fontId="1" fillId="0" borderId="54" xfId="0" applyFont="1" applyBorder="1" applyAlignment="1">
      <alignment horizontal="center" wrapText="1"/>
    </xf>
    <xf numFmtId="0" fontId="1" fillId="0" borderId="0" xfId="0" applyFont="1" applyBorder="1" applyAlignment="1">
      <alignment horizontal="center" wrapText="1"/>
    </xf>
    <xf numFmtId="0" fontId="1" fillId="0" borderId="56" xfId="0" applyFont="1" applyBorder="1" applyAlignment="1">
      <alignment horizontal="center" wrapText="1"/>
    </xf>
    <xf numFmtId="0" fontId="1" fillId="0" borderId="55" xfId="0" applyFont="1" applyBorder="1" applyAlignment="1">
      <alignment horizontal="center" wrapText="1"/>
    </xf>
    <xf numFmtId="0" fontId="51" fillId="36" borderId="31" xfId="0" applyFont="1" applyFill="1" applyBorder="1" applyAlignment="1">
      <alignment horizontal="left" vertical="center" wrapText="1"/>
    </xf>
    <xf numFmtId="0" fontId="6" fillId="28" borderId="0" xfId="0" applyFont="1" applyFill="1" applyBorder="1" applyAlignment="1">
      <alignment horizontal="center" vertical="top" wrapText="1"/>
    </xf>
    <xf numFmtId="0" fontId="6" fillId="28" borderId="56" xfId="0" applyFont="1" applyFill="1" applyBorder="1" applyAlignment="1">
      <alignment horizontal="center" vertical="top" wrapText="1"/>
    </xf>
    <xf numFmtId="0" fontId="6" fillId="28" borderId="55" xfId="0" applyFont="1" applyFill="1" applyBorder="1" applyAlignment="1">
      <alignment horizontal="center" vertical="top" wrapText="1"/>
    </xf>
    <xf numFmtId="0" fontId="6" fillId="28" borderId="70" xfId="0" applyFont="1" applyFill="1" applyBorder="1" applyAlignment="1">
      <alignment horizontal="center" vertical="top" wrapText="1"/>
    </xf>
    <xf numFmtId="0" fontId="6" fillId="28" borderId="75" xfId="0" applyFont="1" applyFill="1" applyBorder="1" applyAlignment="1">
      <alignment horizontal="center" vertical="top" wrapText="1"/>
    </xf>
    <xf numFmtId="0" fontId="55" fillId="34" borderId="37" xfId="0" applyFont="1" applyFill="1" applyBorder="1" applyAlignment="1">
      <alignment horizontal="left" vertical="center" wrapText="1"/>
    </xf>
    <xf numFmtId="0" fontId="6" fillId="28" borderId="41" xfId="0" applyFont="1" applyFill="1" applyBorder="1" applyAlignment="1">
      <alignment horizontal="left"/>
    </xf>
    <xf numFmtId="0" fontId="6" fillId="28" borderId="0" xfId="0" applyFont="1" applyFill="1" applyBorder="1" applyAlignment="1">
      <alignment horizontal="left"/>
    </xf>
    <xf numFmtId="0" fontId="59" fillId="37" borderId="70" xfId="0" applyFont="1" applyFill="1" applyBorder="1" applyAlignment="1">
      <alignment horizontal="center" wrapText="1"/>
    </xf>
    <xf numFmtId="0" fontId="59" fillId="37" borderId="0" xfId="0" applyFont="1" applyFill="1" applyBorder="1" applyAlignment="1">
      <alignment horizontal="center" wrapText="1"/>
    </xf>
    <xf numFmtId="0" fontId="59" fillId="37" borderId="56" xfId="0" applyFont="1" applyFill="1" applyBorder="1" applyAlignment="1">
      <alignment horizontal="center" wrapText="1"/>
    </xf>
    <xf numFmtId="0" fontId="10" fillId="0" borderId="52" xfId="0" applyFont="1" applyFill="1" applyBorder="1" applyAlignment="1">
      <alignment horizontal="center" wrapText="1"/>
    </xf>
    <xf numFmtId="0" fontId="10" fillId="0" borderId="53" xfId="0" applyFont="1" applyFill="1" applyBorder="1" applyAlignment="1">
      <alignment horizontal="center" wrapText="1"/>
    </xf>
    <xf numFmtId="0" fontId="10" fillId="0" borderId="54" xfId="0" applyFont="1" applyFill="1" applyBorder="1" applyAlignment="1">
      <alignment horizontal="center" wrapText="1"/>
    </xf>
    <xf numFmtId="0" fontId="10" fillId="0" borderId="55" xfId="0" applyFont="1" applyFill="1" applyBorder="1" applyAlignment="1">
      <alignment horizontal="center" wrapText="1"/>
    </xf>
    <xf numFmtId="0" fontId="10" fillId="0" borderId="0" xfId="0" applyFont="1" applyFill="1" applyBorder="1" applyAlignment="1">
      <alignment horizontal="center" wrapText="1"/>
    </xf>
    <xf numFmtId="0" fontId="10" fillId="0" borderId="56" xfId="0" applyFont="1" applyFill="1" applyBorder="1" applyAlignment="1">
      <alignment horizontal="center" wrapText="1"/>
    </xf>
    <xf numFmtId="0" fontId="6" fillId="28" borderId="55" xfId="0" applyFont="1" applyFill="1" applyBorder="1" applyAlignment="1">
      <alignment horizontal="left" wrapText="1"/>
    </xf>
    <xf numFmtId="0" fontId="6" fillId="28" borderId="0" xfId="0" applyFont="1" applyFill="1" applyBorder="1" applyAlignment="1">
      <alignment horizontal="left" wrapText="1"/>
    </xf>
    <xf numFmtId="0" fontId="6" fillId="28" borderId="56" xfId="0" applyFont="1" applyFill="1" applyBorder="1" applyAlignment="1">
      <alignment horizontal="left" wrapText="1"/>
    </xf>
    <xf numFmtId="0" fontId="51" fillId="35" borderId="31" xfId="0" applyFont="1" applyFill="1" applyBorder="1" applyAlignment="1">
      <alignment horizontal="left" vertical="center" wrapText="1"/>
    </xf>
    <xf numFmtId="0" fontId="51" fillId="35" borderId="34" xfId="0" applyFont="1" applyFill="1" applyBorder="1" applyAlignment="1">
      <alignment horizontal="left" vertical="center" wrapText="1"/>
    </xf>
    <xf numFmtId="0" fontId="1" fillId="0" borderId="29" xfId="0" applyFont="1" applyFill="1" applyBorder="1" applyAlignment="1">
      <alignment horizontal="left" vertical="center" wrapText="1"/>
    </xf>
    <xf numFmtId="0" fontId="57" fillId="0" borderId="52" xfId="0" applyFont="1" applyBorder="1" applyAlignment="1">
      <alignment horizontal="center" wrapText="1"/>
    </xf>
    <xf numFmtId="0" fontId="57" fillId="0" borderId="53" xfId="0" applyFont="1" applyBorder="1" applyAlignment="1">
      <alignment horizontal="center" wrapText="1"/>
    </xf>
    <xf numFmtId="0" fontId="57" fillId="0" borderId="54" xfId="0" applyFont="1" applyBorder="1" applyAlignment="1">
      <alignment horizontal="center" wrapText="1"/>
    </xf>
    <xf numFmtId="0" fontId="57" fillId="0" borderId="55" xfId="0" applyFont="1" applyBorder="1" applyAlignment="1">
      <alignment horizontal="center" wrapText="1"/>
    </xf>
    <xf numFmtId="0" fontId="57" fillId="0" borderId="0" xfId="0" applyFont="1" applyBorder="1" applyAlignment="1">
      <alignment horizontal="center" wrapText="1"/>
    </xf>
    <xf numFmtId="0" fontId="57" fillId="0" borderId="56" xfId="0" applyFont="1" applyBorder="1" applyAlignment="1">
      <alignment horizontal="center" wrapText="1"/>
    </xf>
    <xf numFmtId="0" fontId="59" fillId="37" borderId="55" xfId="0" applyFont="1" applyFill="1" applyBorder="1" applyAlignment="1">
      <alignment horizontal="center" wrapText="1"/>
    </xf>
    <xf numFmtId="0" fontId="0" fillId="0" borderId="0" xfId="0" applyBorder="1" applyAlignment="1">
      <alignment horizontal="left" wrapText="1"/>
    </xf>
    <xf numFmtId="0" fontId="51" fillId="0" borderId="32" xfId="0" applyFont="1" applyBorder="1" applyAlignment="1">
      <alignment horizontal="left" vertical="center" wrapText="1"/>
    </xf>
    <xf numFmtId="0" fontId="51" fillId="0" borderId="0" xfId="0" applyFont="1" applyBorder="1" applyAlignment="1">
      <alignment horizontal="left" vertical="center" wrapText="1"/>
    </xf>
    <xf numFmtId="0" fontId="51" fillId="0" borderId="30" xfId="0" applyFont="1" applyBorder="1" applyAlignment="1">
      <alignment horizontal="left" vertical="center" wrapText="1"/>
    </xf>
    <xf numFmtId="0" fontId="6" fillId="28" borderId="0" xfId="0" applyFont="1" applyFill="1" applyBorder="1" applyAlignment="1">
      <alignment horizontal="center" wrapText="1"/>
    </xf>
    <xf numFmtId="0" fontId="6" fillId="28" borderId="42" xfId="0" applyFont="1" applyFill="1" applyBorder="1" applyAlignment="1">
      <alignment horizontal="center" wrapText="1"/>
    </xf>
    <xf numFmtId="0" fontId="55" fillId="34" borderId="0" xfId="0" applyFont="1" applyFill="1" applyAlignment="1">
      <alignment horizontal="left" vertical="center" wrapText="1"/>
    </xf>
    <xf numFmtId="0" fontId="58" fillId="0" borderId="38" xfId="0" applyFont="1" applyBorder="1" applyAlignment="1">
      <alignment horizontal="center"/>
    </xf>
    <xf numFmtId="0" fontId="58" fillId="0" borderId="39" xfId="0" applyFont="1" applyBorder="1" applyAlignment="1">
      <alignment horizontal="center"/>
    </xf>
    <xf numFmtId="0" fontId="58" fillId="0" borderId="40" xfId="0" applyFont="1" applyBorder="1" applyAlignment="1">
      <alignment horizontal="center"/>
    </xf>
    <xf numFmtId="0" fontId="58" fillId="0" borderId="41" xfId="0" applyFont="1" applyBorder="1" applyAlignment="1">
      <alignment horizontal="center"/>
    </xf>
    <xf numFmtId="0" fontId="58" fillId="0" borderId="0" xfId="0" applyFont="1" applyBorder="1" applyAlignment="1">
      <alignment horizontal="center"/>
    </xf>
    <xf numFmtId="0" fontId="58" fillId="0" borderId="42" xfId="0" applyFont="1" applyBorder="1" applyAlignment="1">
      <alignment horizontal="center"/>
    </xf>
    <xf numFmtId="44" fontId="7" fillId="32" borderId="0" xfId="28" applyFont="1" applyFill="1" applyAlignment="1" applyProtection="1">
      <alignment horizontal="center" vertical="center"/>
      <protection locked="0"/>
    </xf>
    <xf numFmtId="0" fontId="8" fillId="0" borderId="0" xfId="0" applyFont="1" applyAlignment="1" applyProtection="1">
      <alignment horizontal="center" wrapText="1"/>
    </xf>
    <xf numFmtId="0" fontId="61" fillId="0" borderId="0" xfId="0" applyFont="1" applyAlignment="1" applyProtection="1">
      <alignment horizontal="left" wrapText="1"/>
    </xf>
    <xf numFmtId="0" fontId="60" fillId="0" borderId="11" xfId="0" applyFont="1" applyBorder="1" applyAlignment="1" applyProtection="1">
      <alignment horizontal="center"/>
    </xf>
    <xf numFmtId="0" fontId="60" fillId="0" borderId="19" xfId="0" applyFont="1" applyBorder="1" applyAlignment="1" applyProtection="1">
      <alignment horizontal="center"/>
    </xf>
    <xf numFmtId="0" fontId="60" fillId="0" borderId="25" xfId="0" applyFont="1" applyBorder="1" applyAlignment="1" applyProtection="1">
      <alignment horizontal="center"/>
    </xf>
    <xf numFmtId="0" fontId="7" fillId="0" borderId="0" xfId="0" applyFont="1" applyAlignment="1" applyProtection="1">
      <alignment horizontal="right"/>
    </xf>
    <xf numFmtId="0" fontId="20" fillId="0" borderId="0" xfId="0" applyFont="1" applyAlignment="1" applyProtection="1">
      <alignment wrapText="1"/>
    </xf>
    <xf numFmtId="0" fontId="8" fillId="0" borderId="0" xfId="0" applyFont="1" applyAlignment="1" applyProtection="1">
      <alignment wrapText="1"/>
    </xf>
    <xf numFmtId="0" fontId="7" fillId="0" borderId="28" xfId="0" applyFont="1" applyBorder="1" applyAlignment="1" applyProtection="1">
      <alignment wrapText="1"/>
    </xf>
    <xf numFmtId="0" fontId="7" fillId="0" borderId="27" xfId="0" applyFont="1" applyBorder="1" applyAlignment="1" applyProtection="1">
      <alignment wrapText="1"/>
    </xf>
    <xf numFmtId="0" fontId="7" fillId="0" borderId="28" xfId="0" applyFont="1" applyBorder="1" applyAlignment="1" applyProtection="1">
      <alignment horizontal="center" wrapText="1"/>
    </xf>
    <xf numFmtId="0" fontId="7" fillId="0" borderId="27" xfId="0" applyFont="1" applyBorder="1" applyAlignment="1" applyProtection="1">
      <alignment horizontal="center" wrapText="1"/>
    </xf>
    <xf numFmtId="0" fontId="2" fillId="0" borderId="20" xfId="0" applyFont="1" applyFill="1" applyBorder="1" applyAlignment="1" applyProtection="1">
      <alignment horizontal="left" wrapText="1"/>
    </xf>
    <xf numFmtId="0" fontId="8" fillId="0" borderId="0" xfId="0" applyFont="1" applyAlignment="1" applyProtection="1"/>
    <xf numFmtId="0" fontId="48" fillId="0" borderId="0" xfId="0" applyFont="1" applyBorder="1" applyAlignment="1" applyProtection="1">
      <alignment wrapText="1"/>
    </xf>
    <xf numFmtId="0" fontId="48" fillId="0" borderId="0" xfId="0" applyFont="1" applyAlignment="1" applyProtection="1">
      <alignment wrapText="1"/>
    </xf>
    <xf numFmtId="0" fontId="49" fillId="0" borderId="0" xfId="0" applyFont="1" applyAlignment="1" applyProtection="1"/>
    <xf numFmtId="0" fontId="20" fillId="0" borderId="0" xfId="0" applyFont="1" applyAlignment="1" applyProtection="1"/>
    <xf numFmtId="0" fontId="0" fillId="0" borderId="11" xfId="0" applyBorder="1" applyAlignment="1"/>
    <xf numFmtId="0" fontId="0" fillId="0" borderId="19" xfId="0" applyBorder="1" applyAlignment="1"/>
    <xf numFmtId="0" fontId="0" fillId="0" borderId="25" xfId="0" applyBorder="1" applyAlignment="1"/>
    <xf numFmtId="0" fontId="0" fillId="0" borderId="20" xfId="0" applyFill="1" applyBorder="1" applyAlignment="1"/>
    <xf numFmtId="0" fontId="0" fillId="0" borderId="20" xfId="0" applyBorder="1" applyAlignment="1"/>
    <xf numFmtId="0" fontId="10" fillId="0" borderId="21" xfId="0" applyFont="1" applyBorder="1" applyAlignment="1"/>
    <xf numFmtId="0" fontId="0" fillId="0" borderId="88" xfId="0" applyBorder="1" applyAlignment="1">
      <alignment horizontal="center"/>
    </xf>
    <xf numFmtId="0" fontId="0" fillId="0" borderId="89" xfId="0" applyBorder="1" applyAlignment="1">
      <alignment horizontal="center"/>
    </xf>
    <xf numFmtId="0" fontId="0" fillId="0" borderId="90" xfId="0" applyBorder="1" applyAlignment="1">
      <alignment horizontal="center"/>
    </xf>
    <xf numFmtId="0" fontId="0" fillId="0" borderId="91" xfId="0" applyBorder="1" applyAlignment="1">
      <alignment horizontal="center"/>
    </xf>
    <xf numFmtId="0" fontId="0" fillId="0" borderId="10" xfId="0" applyBorder="1" applyAlignment="1">
      <alignment horizontal="center" vertical="top" wrapText="1"/>
    </xf>
    <xf numFmtId="0" fontId="0" fillId="0" borderId="88" xfId="0" applyBorder="1" applyAlignment="1">
      <alignment horizontal="center" wrapText="1"/>
    </xf>
    <xf numFmtId="0" fontId="0" fillId="0" borderId="89" xfId="0" applyBorder="1" applyAlignment="1">
      <alignment horizontal="center" wrapText="1"/>
    </xf>
    <xf numFmtId="0" fontId="0" fillId="0" borderId="90" xfId="0" applyBorder="1" applyAlignment="1">
      <alignment horizontal="center" wrapText="1"/>
    </xf>
    <xf numFmtId="0" fontId="0" fillId="0" borderId="91" xfId="0" applyBorder="1" applyAlignment="1">
      <alignment horizontal="center" wrapText="1"/>
    </xf>
    <xf numFmtId="0" fontId="0" fillId="0" borderId="28" xfId="0" applyBorder="1" applyAlignment="1">
      <alignment horizontal="center" vertical="top" wrapText="1"/>
    </xf>
    <xf numFmtId="0" fontId="0" fillId="0" borderId="27" xfId="0" applyBorder="1" applyAlignment="1">
      <alignment horizontal="center" vertical="top" wrapText="1"/>
    </xf>
    <xf numFmtId="168" fontId="63" fillId="0" borderId="11" xfId="0" applyNumberFormat="1" applyFont="1" applyBorder="1" applyAlignment="1">
      <alignment horizontal="center"/>
    </xf>
    <xf numFmtId="168" fontId="63" fillId="0" borderId="19" xfId="0" applyNumberFormat="1" applyFont="1" applyBorder="1" applyAlignment="1">
      <alignment horizontal="center"/>
    </xf>
    <xf numFmtId="168" fontId="63" fillId="0" borderId="25" xfId="0" applyNumberFormat="1" applyFont="1" applyBorder="1" applyAlignment="1">
      <alignment horizontal="center"/>
    </xf>
    <xf numFmtId="0" fontId="44" fillId="0" borderId="81" xfId="0" applyFont="1" applyBorder="1" applyAlignment="1">
      <alignment horizontal="right"/>
    </xf>
    <xf numFmtId="0" fontId="44" fillId="0" borderId="21" xfId="0" applyFont="1" applyBorder="1" applyAlignment="1">
      <alignment horizontal="right"/>
    </xf>
    <xf numFmtId="0" fontId="44" fillId="0" borderId="85" xfId="0" applyFont="1" applyBorder="1" applyAlignment="1">
      <alignment horizontal="right"/>
    </xf>
    <xf numFmtId="0" fontId="1" fillId="0" borderId="19" xfId="0" applyFont="1" applyBorder="1"/>
    <xf numFmtId="0" fontId="1" fillId="0" borderId="25" xfId="0" applyFont="1" applyBorder="1"/>
    <xf numFmtId="0" fontId="8" fillId="0" borderId="19" xfId="0" applyFont="1" applyBorder="1"/>
    <xf numFmtId="0" fontId="8" fillId="0" borderId="25" xfId="0" applyFont="1" applyBorder="1"/>
    <xf numFmtId="0" fontId="0" fillId="0" borderId="19" xfId="0" applyBorder="1"/>
    <xf numFmtId="0" fontId="0" fillId="0" borderId="25" xfId="0" applyBorder="1"/>
    <xf numFmtId="0" fontId="8" fillId="0" borderId="20" xfId="0" applyFont="1" applyBorder="1"/>
    <xf numFmtId="0" fontId="8" fillId="0" borderId="86" xfId="0" applyFont="1" applyBorder="1"/>
    <xf numFmtId="0" fontId="0" fillId="0" borderId="11" xfId="0" applyFill="1" applyBorder="1" applyAlignment="1"/>
    <xf numFmtId="0" fontId="0" fillId="0" borderId="19" xfId="0" applyFill="1" applyBorder="1" applyAlignment="1"/>
    <xf numFmtId="0" fontId="9" fillId="0" borderId="10" xfId="39" applyFont="1" applyBorder="1"/>
    <xf numFmtId="0" fontId="10" fillId="0" borderId="10" xfId="39" applyFont="1" applyBorder="1" applyAlignment="1">
      <alignment horizontal="left" vertical="center"/>
    </xf>
  </cellXfs>
  <cellStyles count="5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cellStyle name="Currency 2 2" xfId="52"/>
    <cellStyle name="Currency 3" xfId="51"/>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Input" xfId="36" builtinId="20" customBuiltin="1"/>
    <cellStyle name="Linked Cell" xfId="37" builtinId="24" customBuiltin="1"/>
    <cellStyle name="Neutral" xfId="38" builtinId="28" customBuiltin="1"/>
    <cellStyle name="Normal" xfId="0" builtinId="0"/>
    <cellStyle name="Normal 2" xfId="39"/>
    <cellStyle name="Normal 2 2" xfId="53"/>
    <cellStyle name="Normal 3" xfId="50"/>
    <cellStyle name="Normal_050712 Clacks Comm Hospital PFI Payment Calibration Model" xfId="40"/>
    <cellStyle name="Normal_A1 Emergency Department 9 Feb 11" xfId="41"/>
    <cellStyle name="Normal_Southern Energy Control_1105" xfId="42"/>
    <cellStyle name="Note" xfId="43" builtinId="10" customBuiltin="1"/>
    <cellStyle name="Note 2" xfId="54"/>
    <cellStyle name="Output" xfId="44" builtinId="21" customBuiltin="1"/>
    <cellStyle name="Percent" xfId="45" builtinId="5"/>
    <cellStyle name="Percent 2" xfId="46"/>
    <cellStyle name="Percent 2 2" xfId="56"/>
    <cellStyle name="Percent 3" xfId="55"/>
    <cellStyle name="Title" xfId="47" builtinId="15" customBuiltin="1"/>
    <cellStyle name="Total" xfId="48" builtinId="25" customBuiltin="1"/>
    <cellStyle name="Warning Text" xfId="49" builtinId="11" customBuiltin="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6.xml"/><Relationship Id="rId12"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calcChain" Target="calcChain.xml"/><Relationship Id="rId5" Type="http://schemas.openxmlformats.org/officeDocument/2006/relationships/worksheet" Target="worksheets/sheet4.xml"/><Relationship Id="rId10" Type="http://schemas.openxmlformats.org/officeDocument/2006/relationships/sharedStrings" Target="sharedStrings.xml"/><Relationship Id="rId4" Type="http://schemas.openxmlformats.org/officeDocument/2006/relationships/chartsheet" Target="chartsheets/sheet1.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en-GB"/>
  <c:chart>
    <c:title>
      <c:tx>
        <c:strRef>
          <c:f>'Performance Failure Scenarios'!$BJ$1</c:f>
          <c:strCache>
            <c:ptCount val="1"/>
            <c:pt idx="0">
              <c:v>Sessional Deduction</c:v>
            </c:pt>
          </c:strCache>
        </c:strRef>
      </c:tx>
      <c:layout>
        <c:manualLayout>
          <c:xMode val="edge"/>
          <c:yMode val="edge"/>
          <c:x val="0.40843507214206437"/>
          <c:y val="1.9575856443719491E-2"/>
        </c:manualLayout>
      </c:layout>
      <c:spPr>
        <a:noFill/>
        <a:ln w="25400">
          <a:noFill/>
        </a:ln>
      </c:spPr>
      <c:txPr>
        <a:bodyPr/>
        <a:lstStyle/>
        <a:p>
          <a:pPr>
            <a:defRPr sz="1200" b="1" i="0" u="none" strike="noStrike" baseline="0">
              <a:solidFill>
                <a:srgbClr val="000000"/>
              </a:solidFill>
              <a:latin typeface="Arial"/>
              <a:ea typeface="Arial"/>
              <a:cs typeface="Arial"/>
            </a:defRPr>
          </a:pPr>
          <a:endParaRPr lang="en-US"/>
        </a:p>
      </c:txPr>
    </c:title>
    <c:plotArea>
      <c:layout>
        <c:manualLayout>
          <c:layoutTarget val="inner"/>
          <c:xMode val="edge"/>
          <c:yMode val="edge"/>
          <c:x val="0.32408435072142178"/>
          <c:y val="0.17128874388254545"/>
          <c:w val="0.56048834628190858"/>
          <c:h val="0.62479608482871163"/>
        </c:manualLayout>
      </c:layout>
      <c:barChart>
        <c:barDir val="col"/>
        <c:grouping val="clustered"/>
        <c:ser>
          <c:idx val="1"/>
          <c:order val="0"/>
          <c:tx>
            <c:v>Total Value Deducted</c:v>
          </c:tx>
          <c:spPr>
            <a:gradFill rotWithShape="0">
              <a:gsLst>
                <a:gs pos="0">
                  <a:srgbClr val="9999FF"/>
                </a:gs>
                <a:gs pos="50000">
                  <a:srgbClr val="9999FF">
                    <a:gamma/>
                    <a:shade val="46275"/>
                    <a:invGamma/>
                  </a:srgbClr>
                </a:gs>
                <a:gs pos="100000">
                  <a:srgbClr val="9999FF"/>
                </a:gs>
              </a:gsLst>
              <a:lin ang="0" scaled="1"/>
            </a:gradFill>
            <a:ln w="12700">
              <a:solidFill>
                <a:srgbClr val="000000"/>
              </a:solidFill>
              <a:prstDash val="solid"/>
            </a:ln>
          </c:spPr>
          <c:cat>
            <c:strRef>
              <c:f>'Performance Failure Scenarios'!$BJ$6:$BM$6</c:f>
              <c:strCache>
                <c:ptCount val="4"/>
                <c:pt idx="0">
                  <c:v>Good</c:v>
                </c:pt>
                <c:pt idx="1">
                  <c:v>Fair</c:v>
                </c:pt>
                <c:pt idx="2">
                  <c:v>Poor</c:v>
                </c:pt>
                <c:pt idx="3">
                  <c:v>Bad</c:v>
                </c:pt>
              </c:strCache>
            </c:strRef>
          </c:cat>
          <c:val>
            <c:numRef>
              <c:f>'Performance Failure Scenarios'!$BJ$7:$BM$7</c:f>
              <c:numCache>
                <c:formatCode>_-"£"* #,##0.00_-;\-"£"* #,##0.00_-;_-"£"* "-"??_-;_-@_-</c:formatCode>
                <c:ptCount val="4"/>
                <c:pt idx="0">
                  <c:v>0</c:v>
                </c:pt>
                <c:pt idx="1">
                  <c:v>0</c:v>
                </c:pt>
                <c:pt idx="2">
                  <c:v>0</c:v>
                </c:pt>
                <c:pt idx="3">
                  <c:v>0</c:v>
                </c:pt>
              </c:numCache>
            </c:numRef>
          </c:val>
        </c:ser>
        <c:dLbls/>
        <c:axId val="109219200"/>
        <c:axId val="109233664"/>
      </c:barChart>
      <c:lineChart>
        <c:grouping val="standard"/>
        <c:ser>
          <c:idx val="3"/>
          <c:order val="1"/>
          <c:tx>
            <c:v>Percentage of Annual Hard FM Fee</c:v>
          </c:tx>
          <c:spPr>
            <a:ln w="12700">
              <a:solidFill>
                <a:srgbClr val="00FFFF"/>
              </a:solidFill>
              <a:prstDash val="solid"/>
            </a:ln>
          </c:spPr>
          <c:marker>
            <c:symbol val="x"/>
            <c:size val="5"/>
            <c:spPr>
              <a:noFill/>
              <a:ln>
                <a:solidFill>
                  <a:srgbClr val="00FFFF"/>
                </a:solidFill>
                <a:prstDash val="solid"/>
              </a:ln>
            </c:spPr>
          </c:marker>
          <c:cat>
            <c:strRef>
              <c:f>'Performance Failure Scenarios'!$BJ$6:$BM$6</c:f>
              <c:strCache>
                <c:ptCount val="4"/>
                <c:pt idx="0">
                  <c:v>Good</c:v>
                </c:pt>
                <c:pt idx="1">
                  <c:v>Fair</c:v>
                </c:pt>
                <c:pt idx="2">
                  <c:v>Poor</c:v>
                </c:pt>
                <c:pt idx="3">
                  <c:v>Bad</c:v>
                </c:pt>
              </c:strCache>
            </c:strRef>
          </c:cat>
          <c:val>
            <c:numRef>
              <c:f>'Performance Failure Scenarios'!$BJ$8:$BM$8</c:f>
              <c:numCache>
                <c:formatCode>0.00%</c:formatCode>
                <c:ptCount val="4"/>
                <c:pt idx="0">
                  <c:v>0</c:v>
                </c:pt>
                <c:pt idx="1">
                  <c:v>0</c:v>
                </c:pt>
                <c:pt idx="2">
                  <c:v>0</c:v>
                </c:pt>
                <c:pt idx="3">
                  <c:v>0</c:v>
                </c:pt>
              </c:numCache>
            </c:numRef>
          </c:val>
        </c:ser>
        <c:dLbls/>
        <c:marker val="1"/>
        <c:axId val="109235584"/>
        <c:axId val="109241472"/>
      </c:lineChart>
      <c:catAx>
        <c:axId val="109219200"/>
        <c:scaling>
          <c:orientation val="minMax"/>
        </c:scaling>
        <c:axPos val="b"/>
        <c:title>
          <c:tx>
            <c:rich>
              <a:bodyPr/>
              <a:lstStyle/>
              <a:p>
                <a:pPr>
                  <a:defRPr sz="1000" b="1" i="0" u="none" strike="noStrike" baseline="0">
                    <a:solidFill>
                      <a:srgbClr val="000000"/>
                    </a:solidFill>
                    <a:latin typeface="Arial"/>
                    <a:ea typeface="Arial"/>
                    <a:cs typeface="Arial"/>
                  </a:defRPr>
                </a:pPr>
                <a:r>
                  <a:rPr lang="en-US"/>
                  <a:t>Performance Scenarios</a:t>
                </a:r>
              </a:p>
            </c:rich>
          </c:tx>
          <c:layout>
            <c:manualLayout>
              <c:xMode val="edge"/>
              <c:yMode val="edge"/>
              <c:x val="0.51942286348501654"/>
              <c:y val="0.9021207177814029"/>
            </c:manualLayout>
          </c:layout>
          <c:spPr>
            <a:noFill/>
            <a:ln w="25400">
              <a:noFill/>
            </a:ln>
          </c:spPr>
        </c:title>
        <c:numFmt formatCode="General" sourceLinked="1"/>
        <c:majorTickMark val="cross"/>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09233664"/>
        <c:crosses val="autoZero"/>
        <c:lblAlgn val="ctr"/>
        <c:lblOffset val="100"/>
        <c:tickLblSkip val="1"/>
        <c:tickMarkSkip val="1"/>
      </c:catAx>
      <c:valAx>
        <c:axId val="109233664"/>
        <c:scaling>
          <c:orientation val="minMax"/>
        </c:scaling>
        <c:axPos val="l"/>
        <c:title>
          <c:tx>
            <c:rich>
              <a:bodyPr/>
              <a:lstStyle/>
              <a:p>
                <a:pPr>
                  <a:defRPr sz="1000" b="1" i="0" u="none" strike="noStrike" baseline="0">
                    <a:solidFill>
                      <a:srgbClr val="000000"/>
                    </a:solidFill>
                    <a:latin typeface="Arial"/>
                    <a:ea typeface="Arial"/>
                    <a:cs typeface="Arial"/>
                  </a:defRPr>
                </a:pPr>
                <a:r>
                  <a:rPr lang="en-US"/>
                  <a:t>Total Deduction</a:t>
                </a:r>
              </a:p>
            </c:rich>
          </c:tx>
          <c:layout>
            <c:manualLayout>
              <c:xMode val="edge"/>
              <c:yMode val="edge"/>
              <c:x val="4.3285238623751388E-2"/>
              <c:y val="0.39804241435563004"/>
            </c:manualLayout>
          </c:layout>
          <c:spPr>
            <a:noFill/>
            <a:ln w="25400">
              <a:noFill/>
            </a:ln>
          </c:spPr>
        </c:title>
        <c:numFmt formatCode="_-&quot;£&quot;* #,##0.00_-;\-&quot;£&quot;* #,##0.00_-;_-&quot;£&quot;* &quot;-&quot;??_-;_-@_-" sourceLinked="1"/>
        <c:majorTickMark val="cross"/>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09219200"/>
        <c:crosses val="autoZero"/>
        <c:crossBetween val="between"/>
      </c:valAx>
      <c:catAx>
        <c:axId val="109235584"/>
        <c:scaling>
          <c:orientation val="minMax"/>
        </c:scaling>
        <c:delete val="1"/>
        <c:axPos val="b"/>
        <c:tickLblPos val="none"/>
        <c:crossAx val="109241472"/>
        <c:crosses val="autoZero"/>
        <c:lblAlgn val="ctr"/>
        <c:lblOffset val="100"/>
      </c:catAx>
      <c:valAx>
        <c:axId val="109241472"/>
        <c:scaling>
          <c:orientation val="minMax"/>
        </c:scaling>
        <c:axPos val="r"/>
        <c:title>
          <c:tx>
            <c:rich>
              <a:bodyPr/>
              <a:lstStyle/>
              <a:p>
                <a:pPr>
                  <a:defRPr sz="1000" b="1" i="0" u="none" strike="noStrike" baseline="0">
                    <a:solidFill>
                      <a:srgbClr val="000000"/>
                    </a:solidFill>
                    <a:latin typeface="Arial"/>
                    <a:ea typeface="Arial"/>
                    <a:cs typeface="Arial"/>
                  </a:defRPr>
                </a:pPr>
                <a:r>
                  <a:rPr lang="en-US"/>
                  <a:t>Percentage of Total ASPo deducted</a:t>
                </a:r>
              </a:p>
            </c:rich>
          </c:tx>
          <c:layout>
            <c:manualLayout>
              <c:xMode val="edge"/>
              <c:yMode val="edge"/>
              <c:x val="0.93895671476137621"/>
              <c:y val="0.29526916802610115"/>
            </c:manualLayout>
          </c:layout>
          <c:spPr>
            <a:noFill/>
            <a:ln w="25400">
              <a:noFill/>
            </a:ln>
          </c:spPr>
        </c:title>
        <c:numFmt formatCode="0.00%" sourceLinked="1"/>
        <c:majorTickMark val="cross"/>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09235584"/>
        <c:crosses val="max"/>
        <c:crossBetween val="between"/>
      </c:valAx>
      <c:dTable>
        <c:showHorzBorder val="1"/>
        <c:showVertBorder val="1"/>
        <c:showOutline val="1"/>
        <c:showKeys val="1"/>
        <c:spPr>
          <a:ln w="3175">
            <a:solidFill>
              <a:srgbClr val="000000"/>
            </a:solidFill>
            <a:prstDash val="solid"/>
          </a:ln>
        </c:spPr>
        <c:txPr>
          <a:bodyPr/>
          <a:lstStyle/>
          <a:p>
            <a:pPr rtl="0">
              <a:defRPr sz="900" b="0" i="0" u="none" strike="noStrike" baseline="0">
                <a:solidFill>
                  <a:srgbClr val="000000"/>
                </a:solidFill>
                <a:latin typeface="Arial"/>
                <a:ea typeface="Arial"/>
                <a:cs typeface="Arial"/>
              </a:defRPr>
            </a:pPr>
            <a:endParaRPr lang="en-US"/>
          </a:p>
        </c:txPr>
      </c:dTable>
      <c:spPr>
        <a:solidFill>
          <a:srgbClr val="FFFFFF"/>
        </a:solidFill>
        <a:ln w="12700">
          <a:solidFill>
            <a:srgbClr val="C0C0C0"/>
          </a:solidFill>
          <a:prstDash val="solid"/>
        </a:ln>
      </c:spPr>
    </c:plotArea>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sheetPr codeName="Chart8"/>
  <sheetViews>
    <sheetView zoomScale="89" workbookViewId="0"/>
  </sheetViews>
  <pageMargins left="0.75" right="0.75" top="1" bottom="1" header="0.5" footer="0.5"/>
  <pageSetup paperSize="9" orientation="landscape" r:id="rId1"/>
  <headerFooter alignWithMargins="0"/>
  <drawing r:id="rId2"/>
</chartsheet>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225337" cy="5629382"/>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8</xdr:col>
      <xdr:colOff>2028825</xdr:colOff>
      <xdr:row>13</xdr:row>
      <xdr:rowOff>152400</xdr:rowOff>
    </xdr:from>
    <xdr:to>
      <xdr:col>8</xdr:col>
      <xdr:colOff>2276475</xdr:colOff>
      <xdr:row>17</xdr:row>
      <xdr:rowOff>47625</xdr:rowOff>
    </xdr:to>
    <xdr:sp macro="" textlink="">
      <xdr:nvSpPr>
        <xdr:cNvPr id="2081" name="Text Box 33"/>
        <xdr:cNvSpPr txBox="1">
          <a:spLocks noChangeArrowheads="1"/>
        </xdr:cNvSpPr>
      </xdr:nvSpPr>
      <xdr:spPr bwMode="auto">
        <a:xfrm>
          <a:off x="14697075" y="1447800"/>
          <a:ext cx="0" cy="542925"/>
        </a:xfrm>
        <a:prstGeom prst="rect">
          <a:avLst/>
        </a:prstGeom>
        <a:noFill/>
        <a:ln w="9525">
          <a:noFill/>
          <a:miter lim="800000"/>
          <a:headEnd/>
          <a:tailEnd/>
        </a:ln>
      </xdr:spPr>
      <xdr:txBody>
        <a:bodyPr vertOverflow="clip" wrap="square" lIns="64008" tIns="45720" rIns="0" bIns="0" anchor="t" upright="1"/>
        <a:lstStyle/>
        <a:p>
          <a:pPr algn="l" rtl="0">
            <a:defRPr sz="1000"/>
          </a:pPr>
          <a:r>
            <a:rPr lang="en-US" sz="2800" b="0" i="0" u="none" strike="noStrike" baseline="0">
              <a:solidFill>
                <a:srgbClr val="000000"/>
              </a:solidFill>
              <a:latin typeface="Arial"/>
              <a:cs typeface="Arial"/>
            </a:rPr>
            <a:t>{</a:t>
          </a:r>
        </a:p>
      </xdr:txBody>
    </xdr:sp>
    <xdr:clientData/>
  </xdr:twoCellAnchor>
  <xdr:twoCellAnchor>
    <xdr:from>
      <xdr:col>8</xdr:col>
      <xdr:colOff>1876425</xdr:colOff>
      <xdr:row>17</xdr:row>
      <xdr:rowOff>9525</xdr:rowOff>
    </xdr:from>
    <xdr:to>
      <xdr:col>8</xdr:col>
      <xdr:colOff>2124075</xdr:colOff>
      <xdr:row>20</xdr:row>
      <xdr:rowOff>0</xdr:rowOff>
    </xdr:to>
    <xdr:sp macro="" textlink="">
      <xdr:nvSpPr>
        <xdr:cNvPr id="2082" name="Text Box 34"/>
        <xdr:cNvSpPr txBox="1">
          <a:spLocks noChangeArrowheads="1"/>
        </xdr:cNvSpPr>
      </xdr:nvSpPr>
      <xdr:spPr bwMode="auto">
        <a:xfrm>
          <a:off x="14697075" y="1952625"/>
          <a:ext cx="0" cy="476250"/>
        </a:xfrm>
        <a:prstGeom prst="rect">
          <a:avLst/>
        </a:prstGeom>
        <a:noFill/>
        <a:ln w="9525">
          <a:noFill/>
          <a:miter lim="800000"/>
          <a:headEnd/>
          <a:tailEnd/>
        </a:ln>
      </xdr:spPr>
      <xdr:txBody>
        <a:bodyPr vertOverflow="clip" wrap="square" lIns="64008" tIns="45720" rIns="0" bIns="0" anchor="t" upright="1"/>
        <a:lstStyle/>
        <a:p>
          <a:pPr algn="l" rtl="0">
            <a:defRPr sz="1000"/>
          </a:pPr>
          <a:r>
            <a:rPr lang="en-US" sz="2800" b="0" i="0" u="none" strike="noStrike" baseline="0">
              <a:solidFill>
                <a:srgbClr val="000000"/>
              </a:solidFill>
              <a:latin typeface="Arial"/>
              <a:cs typeface="Arial"/>
            </a:rPr>
            <a: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xml"/><Relationship Id="rId5" Type="http://schemas.openxmlformats.org/officeDocument/2006/relationships/ctrlProp" Target="../ctrlProps/ctrlProp2.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L89"/>
  <sheetViews>
    <sheetView tabSelected="1" workbookViewId="0"/>
  </sheetViews>
  <sheetFormatPr defaultRowHeight="12.75"/>
  <cols>
    <col min="5" max="5" width="13.7109375" customWidth="1"/>
    <col min="6" max="6" width="13.42578125" customWidth="1"/>
    <col min="7" max="7" width="14.28515625" customWidth="1"/>
    <col min="8" max="8" width="3.5703125" customWidth="1"/>
    <col min="9" max="9" width="11.140625" customWidth="1"/>
    <col min="10" max="10" width="8" customWidth="1"/>
    <col min="11" max="11" width="48" customWidth="1"/>
    <col min="12" max="12" width="13.7109375" customWidth="1"/>
  </cols>
  <sheetData>
    <row r="1" spans="1:12" ht="21" thickBot="1">
      <c r="A1" s="16" t="s">
        <v>349</v>
      </c>
      <c r="B1" s="15"/>
      <c r="C1" s="15"/>
      <c r="D1" s="15"/>
      <c r="E1" s="15"/>
      <c r="F1" s="15"/>
      <c r="G1" s="15"/>
      <c r="H1" s="15"/>
      <c r="I1" s="15"/>
      <c r="J1" s="15"/>
      <c r="K1" s="15"/>
    </row>
    <row r="2" spans="1:12" ht="18.75" thickBot="1">
      <c r="A2" s="438" t="s">
        <v>547</v>
      </c>
      <c r="B2" s="439"/>
      <c r="C2" s="439"/>
      <c r="D2" s="439"/>
      <c r="E2" s="439"/>
      <c r="F2" s="439"/>
      <c r="G2" s="439"/>
      <c r="H2" s="439"/>
      <c r="I2" s="439"/>
      <c r="J2" s="439"/>
      <c r="K2" s="440"/>
    </row>
    <row r="3" spans="1:12">
      <c r="A3" s="2" t="s">
        <v>161</v>
      </c>
      <c r="B3" s="1"/>
      <c r="C3" s="1"/>
      <c r="D3" s="1"/>
      <c r="E3" s="1"/>
      <c r="F3" s="1"/>
      <c r="G3" s="1"/>
      <c r="H3" s="1"/>
      <c r="I3" s="1"/>
      <c r="J3" s="1"/>
      <c r="K3" s="1"/>
    </row>
    <row r="4" spans="1:12">
      <c r="A4" s="2" t="str">
        <f ca="1">RIGHT(CELL("filename",A1),LEN(CELL("filename",A1))-FIND("]",CELL("filename",A1)))</f>
        <v>Summary</v>
      </c>
      <c r="B4" s="1"/>
      <c r="C4" s="1"/>
      <c r="D4" s="1"/>
      <c r="E4" s="1"/>
      <c r="F4" s="1"/>
      <c r="G4" s="1"/>
      <c r="H4" s="1"/>
      <c r="I4" s="1"/>
      <c r="J4" s="1"/>
      <c r="K4" s="1"/>
    </row>
    <row r="5" spans="1:12" ht="18.75" thickBot="1">
      <c r="A5" s="3" t="s">
        <v>162</v>
      </c>
      <c r="B5" s="4"/>
      <c r="C5" s="4"/>
      <c r="D5" s="4"/>
      <c r="E5" s="4"/>
      <c r="F5" s="4"/>
      <c r="G5" s="4"/>
      <c r="H5" s="4"/>
      <c r="I5" s="4"/>
      <c r="J5" s="4"/>
      <c r="K5" s="4"/>
    </row>
    <row r="6" spans="1:12" ht="18.75" thickBot="1">
      <c r="A6" s="3"/>
      <c r="B6" s="4"/>
      <c r="C6" s="4"/>
      <c r="D6" s="4"/>
      <c r="E6" s="144" t="s">
        <v>360</v>
      </c>
      <c r="F6" s="4"/>
      <c r="G6" s="262" t="s">
        <v>353</v>
      </c>
      <c r="H6" s="4"/>
      <c r="I6" s="4"/>
      <c r="J6" s="4"/>
      <c r="K6" s="4"/>
    </row>
    <row r="7" spans="1:12" ht="15.75">
      <c r="A7" s="5"/>
      <c r="B7" s="4"/>
      <c r="C7" s="4"/>
      <c r="D7" s="4"/>
      <c r="E7" s="144" t="s">
        <v>354</v>
      </c>
      <c r="F7" s="4"/>
      <c r="G7" s="148">
        <f>HLOOKUP($G$6,Financial_Inputs!$G$9:$P$38,3,FALSE)</f>
        <v>0</v>
      </c>
      <c r="H7" s="4"/>
      <c r="I7" s="4"/>
      <c r="J7" s="4"/>
      <c r="K7" s="4"/>
    </row>
    <row r="8" spans="1:12">
      <c r="A8" s="6"/>
      <c r="B8" s="6"/>
      <c r="C8" s="4"/>
      <c r="D8" s="4"/>
      <c r="E8" s="4"/>
      <c r="F8" s="4"/>
      <c r="G8" s="4"/>
      <c r="H8" s="4"/>
      <c r="I8" s="4"/>
      <c r="J8" s="4"/>
      <c r="K8" s="4"/>
    </row>
    <row r="9" spans="1:12">
      <c r="A9" s="441" t="s">
        <v>355</v>
      </c>
      <c r="B9" s="442"/>
      <c r="C9" s="442"/>
      <c r="D9" s="442"/>
      <c r="E9" s="442"/>
      <c r="F9" s="4"/>
      <c r="G9" s="4"/>
      <c r="H9" s="4"/>
      <c r="I9" s="4"/>
      <c r="J9" s="4"/>
      <c r="K9" s="4"/>
    </row>
    <row r="10" spans="1:12">
      <c r="A10" s="6"/>
      <c r="B10" s="6"/>
      <c r="C10" s="4"/>
      <c r="D10" s="4"/>
      <c r="E10" s="4"/>
      <c r="F10" s="4"/>
      <c r="G10" s="4"/>
      <c r="H10" s="4"/>
      <c r="I10" s="4"/>
      <c r="J10" s="4"/>
      <c r="K10" s="4"/>
      <c r="L10" s="20"/>
    </row>
    <row r="11" spans="1:12">
      <c r="A11" s="6"/>
      <c r="B11" s="6" t="s">
        <v>245</v>
      </c>
      <c r="C11" s="4"/>
      <c r="D11" s="4"/>
      <c r="E11" s="4"/>
      <c r="F11" s="4"/>
      <c r="G11" s="149">
        <f>HLOOKUP($G$6,Financial_Inputs!$G$9:$P$38,4,FALSE)</f>
        <v>0</v>
      </c>
      <c r="H11" s="4"/>
      <c r="I11" s="4"/>
      <c r="J11" s="4"/>
      <c r="K11" s="4"/>
    </row>
    <row r="12" spans="1:12">
      <c r="A12" s="6"/>
      <c r="B12" s="6" t="s">
        <v>190</v>
      </c>
      <c r="C12" s="4"/>
      <c r="D12" s="4"/>
      <c r="E12" s="4"/>
      <c r="F12" s="4"/>
      <c r="G12" s="232">
        <f>HLOOKUP($G$6,Financial_Inputs!$G$9:$P$38,5,FALSE)</f>
        <v>0</v>
      </c>
      <c r="H12" s="4"/>
      <c r="I12" s="4"/>
      <c r="J12" s="4"/>
      <c r="K12" s="4"/>
    </row>
    <row r="13" spans="1:12">
      <c r="A13" s="6"/>
      <c r="B13" s="144" t="s">
        <v>168</v>
      </c>
      <c r="C13" s="4"/>
      <c r="D13" s="4"/>
      <c r="E13" s="4"/>
      <c r="F13" s="4"/>
      <c r="G13" s="12">
        <f>G11*G12</f>
        <v>0</v>
      </c>
      <c r="H13" s="4"/>
      <c r="I13" s="4"/>
      <c r="J13" s="4"/>
      <c r="K13" s="4"/>
    </row>
    <row r="14" spans="1:12">
      <c r="A14" s="6"/>
      <c r="B14" s="6" t="s">
        <v>163</v>
      </c>
      <c r="C14" s="4"/>
      <c r="D14" s="4"/>
      <c r="E14" s="4"/>
      <c r="F14" s="4"/>
      <c r="G14" s="148">
        <f>HLOOKUP($G$6,Financial_Inputs!$G$9:$P$38,7,FALSE)</f>
        <v>0</v>
      </c>
      <c r="H14" s="4"/>
      <c r="I14" s="4"/>
      <c r="J14" s="4"/>
      <c r="K14" s="4"/>
    </row>
    <row r="15" spans="1:12">
      <c r="A15" s="6"/>
      <c r="B15" s="6" t="s">
        <v>65</v>
      </c>
      <c r="C15" s="4"/>
      <c r="D15" s="4"/>
      <c r="E15" s="4"/>
      <c r="F15" s="4"/>
      <c r="G15" s="8">
        <f>G14/12</f>
        <v>0</v>
      </c>
      <c r="H15" s="4"/>
      <c r="I15" s="4"/>
      <c r="J15" s="4"/>
      <c r="K15" s="4"/>
    </row>
    <row r="16" spans="1:12">
      <c r="A16" s="6"/>
      <c r="B16" s="6" t="s">
        <v>237</v>
      </c>
      <c r="C16" s="4"/>
      <c r="D16" s="4"/>
      <c r="E16" s="4"/>
      <c r="F16" s="4"/>
      <c r="G16" s="148">
        <f>HLOOKUP($G$6,Financial_Inputs!$G$9:$P$38,9,FALSE)</f>
        <v>0</v>
      </c>
      <c r="H16" s="4"/>
      <c r="I16" s="4"/>
      <c r="J16" s="4"/>
      <c r="K16" s="4"/>
    </row>
    <row r="17" spans="1:12">
      <c r="A17" s="6"/>
      <c r="B17" s="9"/>
      <c r="C17" s="10"/>
      <c r="D17" s="10"/>
      <c r="E17" s="10"/>
      <c r="F17" s="4"/>
      <c r="G17" s="11"/>
      <c r="H17" s="4"/>
      <c r="I17" s="4"/>
      <c r="J17" s="4"/>
      <c r="K17" s="4"/>
    </row>
    <row r="18" spans="1:12">
      <c r="A18" s="6"/>
      <c r="B18" s="6" t="s">
        <v>37</v>
      </c>
      <c r="C18" s="4"/>
      <c r="D18" s="4"/>
      <c r="E18" s="4"/>
      <c r="F18" s="4"/>
      <c r="G18" s="12">
        <f>G11/12</f>
        <v>0</v>
      </c>
      <c r="H18" s="4"/>
      <c r="I18" s="4"/>
      <c r="J18" s="4"/>
      <c r="K18" s="4"/>
    </row>
    <row r="19" spans="1:12">
      <c r="A19" s="6"/>
      <c r="B19" s="144" t="s">
        <v>623</v>
      </c>
      <c r="C19" s="4"/>
      <c r="D19" s="4"/>
      <c r="E19" s="4"/>
      <c r="F19" s="4"/>
      <c r="G19" s="12">
        <f>G18*G12</f>
        <v>0</v>
      </c>
      <c r="H19" s="4"/>
      <c r="I19" s="4"/>
      <c r="J19" s="4"/>
      <c r="K19" s="4"/>
    </row>
    <row r="20" spans="1:12">
      <c r="A20" s="6"/>
      <c r="B20" s="144" t="s">
        <v>361</v>
      </c>
      <c r="C20" s="4"/>
      <c r="D20" s="4"/>
      <c r="E20" s="4"/>
      <c r="F20" s="4"/>
      <c r="G20" s="150">
        <f>HLOOKUP($G$6,Financial_Inputs!$G$9:$P$38,13,FALSE)</f>
        <v>0</v>
      </c>
      <c r="H20" s="4"/>
      <c r="I20" s="4"/>
      <c r="J20" s="4"/>
      <c r="K20" s="125"/>
    </row>
    <row r="21" spans="1:12">
      <c r="A21" s="6"/>
      <c r="B21" s="6" t="s">
        <v>39</v>
      </c>
      <c r="C21" s="4"/>
      <c r="D21" s="4"/>
      <c r="E21" s="4"/>
      <c r="F21" s="4"/>
      <c r="G21" s="107" t="e">
        <f>((G19/(1+G20))*G20)/G11</f>
        <v>#DIV/0!</v>
      </c>
      <c r="H21" s="4"/>
      <c r="I21" s="4"/>
      <c r="J21" s="4"/>
      <c r="K21" s="4"/>
      <c r="L21" s="20"/>
    </row>
    <row r="22" spans="1:12">
      <c r="A22" s="4"/>
      <c r="B22" s="4"/>
      <c r="C22" s="4"/>
      <c r="D22" s="4"/>
      <c r="E22" s="4"/>
      <c r="F22" s="4"/>
      <c r="G22" s="4"/>
      <c r="H22" s="4"/>
      <c r="I22" s="4"/>
      <c r="J22" s="4"/>
      <c r="K22" s="4"/>
    </row>
    <row r="23" spans="1:12">
      <c r="A23" s="441" t="s">
        <v>295</v>
      </c>
      <c r="B23" s="442"/>
      <c r="C23" s="442"/>
      <c r="D23" s="442"/>
      <c r="E23" s="442"/>
      <c r="F23" s="4"/>
      <c r="G23" s="4"/>
      <c r="H23" s="4"/>
      <c r="I23" s="4"/>
      <c r="J23" s="4"/>
      <c r="K23" s="4"/>
    </row>
    <row r="24" spans="1:12">
      <c r="A24" s="4"/>
      <c r="B24" s="4"/>
      <c r="C24" s="4"/>
      <c r="D24" s="4"/>
      <c r="E24" s="4"/>
      <c r="F24" s="4"/>
      <c r="G24" s="4"/>
      <c r="H24" s="4"/>
      <c r="I24" s="4"/>
      <c r="J24" s="4"/>
      <c r="K24" s="143" t="s">
        <v>350</v>
      </c>
    </row>
    <row r="25" spans="1:12">
      <c r="A25" s="7" t="s">
        <v>66</v>
      </c>
      <c r="B25" s="6"/>
      <c r="C25" s="6"/>
      <c r="D25" s="4"/>
      <c r="E25" s="4"/>
      <c r="F25" s="114"/>
      <c r="G25" s="115"/>
      <c r="H25" s="116"/>
      <c r="I25" s="116"/>
      <c r="J25" s="116"/>
      <c r="K25" s="116"/>
    </row>
    <row r="26" spans="1:12">
      <c r="A26" s="6"/>
      <c r="B26" s="13" t="s">
        <v>67</v>
      </c>
      <c r="C26" s="6"/>
      <c r="D26" s="4"/>
      <c r="E26" s="4"/>
      <c r="F26" s="4"/>
      <c r="G26" s="148">
        <f>HLOOKUP($G$6,Financial_Inputs!$G$9:$P$38,20,FALSE)</f>
        <v>0</v>
      </c>
      <c r="H26" s="4"/>
      <c r="I26" s="4"/>
      <c r="J26" s="4"/>
      <c r="K26" s="118" t="s">
        <v>45</v>
      </c>
      <c r="L26" s="24"/>
    </row>
    <row r="27" spans="1:12">
      <c r="A27" s="6"/>
      <c r="B27" s="13" t="s">
        <v>68</v>
      </c>
      <c r="C27" s="6"/>
      <c r="D27" s="4"/>
      <c r="E27" s="4"/>
      <c r="F27" s="4"/>
      <c r="G27" s="148">
        <f>HLOOKUP($G$6,Financial_Inputs!$G$9:$P$38,21,FALSE)</f>
        <v>0</v>
      </c>
      <c r="H27" s="4"/>
      <c r="I27" s="4"/>
      <c r="J27" s="4"/>
      <c r="K27" s="118" t="s">
        <v>46</v>
      </c>
      <c r="L27" s="21"/>
    </row>
    <row r="28" spans="1:12">
      <c r="A28" s="6"/>
      <c r="B28" s="13" t="s">
        <v>69</v>
      </c>
      <c r="C28" s="6"/>
      <c r="D28" s="4"/>
      <c r="E28" s="4"/>
      <c r="F28" s="4"/>
      <c r="G28" s="148">
        <f>HLOOKUP($G$6,Financial_Inputs!$G$9:$P$38,22,FALSE)</f>
        <v>0</v>
      </c>
      <c r="H28" s="4"/>
      <c r="I28" s="4"/>
      <c r="J28" s="4"/>
      <c r="K28" s="118" t="s">
        <v>47</v>
      </c>
      <c r="L28" s="21"/>
    </row>
    <row r="29" spans="1:12">
      <c r="A29" s="6"/>
      <c r="B29" s="13" t="s">
        <v>41</v>
      </c>
      <c r="C29" s="6"/>
      <c r="D29" s="4"/>
      <c r="E29" s="4"/>
      <c r="F29" s="4"/>
      <c r="G29" s="112">
        <f>'Performance Failure Scenarios'!Y10</f>
        <v>0</v>
      </c>
      <c r="H29" s="4"/>
      <c r="I29" s="4"/>
      <c r="J29" s="4"/>
      <c r="K29" s="118" t="s">
        <v>48</v>
      </c>
      <c r="L29" s="21"/>
    </row>
    <row r="30" spans="1:12">
      <c r="A30" s="6"/>
      <c r="B30" s="110" t="s">
        <v>42</v>
      </c>
      <c r="C30" s="6"/>
      <c r="D30" s="4"/>
      <c r="E30" s="4"/>
      <c r="F30" s="4"/>
      <c r="G30" s="99"/>
      <c r="H30" s="4"/>
      <c r="I30" s="4"/>
      <c r="J30" s="4"/>
      <c r="K30" s="4"/>
      <c r="L30" s="21"/>
    </row>
    <row r="31" spans="1:12">
      <c r="A31" s="6"/>
      <c r="B31" s="13" t="s">
        <v>40</v>
      </c>
      <c r="C31" s="6"/>
      <c r="D31" s="4"/>
      <c r="E31" s="4"/>
      <c r="F31" s="4"/>
      <c r="G31" s="148">
        <f>HLOOKUP($G$6,Financial_Inputs!$G$9:$P$38,24,FALSE)</f>
        <v>0</v>
      </c>
      <c r="H31" s="4"/>
      <c r="I31" s="4"/>
      <c r="J31" s="4"/>
      <c r="K31" s="118" t="s">
        <v>49</v>
      </c>
      <c r="L31" s="21"/>
    </row>
    <row r="32" spans="1:12">
      <c r="A32" s="6"/>
      <c r="B32" s="13" t="s">
        <v>284</v>
      </c>
      <c r="C32" s="6"/>
      <c r="D32" s="4"/>
      <c r="E32" s="4"/>
      <c r="F32" s="4"/>
      <c r="G32" s="113">
        <f>'Performance Failure Scenarios'!Y11*Summary!$G$35</f>
        <v>0</v>
      </c>
      <c r="H32" s="4"/>
      <c r="I32" s="4"/>
      <c r="J32" s="4"/>
      <c r="K32" s="118" t="s">
        <v>49</v>
      </c>
      <c r="L32" s="21"/>
    </row>
    <row r="33" spans="1:12">
      <c r="A33" s="6"/>
      <c r="B33" s="13" t="s">
        <v>285</v>
      </c>
      <c r="C33" s="6"/>
      <c r="D33" s="4"/>
      <c r="E33" s="4"/>
      <c r="F33" s="4"/>
      <c r="G33" s="113">
        <f>'Performance Failure Scenarios'!Y12*Summary!$G$35</f>
        <v>0</v>
      </c>
      <c r="H33" s="4"/>
      <c r="I33" s="4"/>
      <c r="J33" s="4"/>
      <c r="K33" s="118" t="s">
        <v>49</v>
      </c>
      <c r="L33" s="21"/>
    </row>
    <row r="34" spans="1:12">
      <c r="A34" s="6"/>
      <c r="B34" s="13" t="s">
        <v>293</v>
      </c>
      <c r="C34" s="6"/>
      <c r="D34" s="4"/>
      <c r="E34" s="4"/>
      <c r="F34" s="4"/>
      <c r="G34" s="113">
        <f>'Performance Failure Scenarios'!Y13*Summary!$G$35</f>
        <v>0</v>
      </c>
      <c r="H34" s="4"/>
      <c r="I34" s="4"/>
      <c r="J34" s="4"/>
      <c r="K34" s="118" t="s">
        <v>49</v>
      </c>
      <c r="L34" s="21"/>
    </row>
    <row r="35" spans="1:12">
      <c r="A35" s="6"/>
      <c r="B35" s="13" t="s">
        <v>43</v>
      </c>
      <c r="C35" s="6"/>
      <c r="D35" s="4"/>
      <c r="E35" s="4"/>
      <c r="F35" s="4"/>
      <c r="G35" s="148">
        <f>HLOOKUP($G$6,Financial_Inputs!$G$9:$P$38,25,FALSE)</f>
        <v>0</v>
      </c>
      <c r="H35" s="4"/>
      <c r="I35" s="4"/>
      <c r="J35" s="4"/>
      <c r="K35" s="118" t="s">
        <v>49</v>
      </c>
      <c r="L35" s="21"/>
    </row>
    <row r="36" spans="1:12">
      <c r="A36" s="6"/>
      <c r="B36" s="13"/>
      <c r="C36" s="6"/>
      <c r="D36" s="4"/>
      <c r="E36" s="4"/>
      <c r="F36" s="4"/>
      <c r="G36" s="11"/>
      <c r="H36" s="4"/>
      <c r="I36" s="4"/>
      <c r="J36" s="4"/>
      <c r="K36" s="4"/>
    </row>
    <row r="37" spans="1:12">
      <c r="A37" s="7" t="s">
        <v>76</v>
      </c>
      <c r="B37" s="13"/>
      <c r="C37" s="6"/>
      <c r="D37" s="4"/>
      <c r="E37" s="234"/>
      <c r="F37" s="234"/>
      <c r="G37" s="234"/>
      <c r="H37" s="4"/>
      <c r="I37" s="4"/>
      <c r="J37" s="4"/>
      <c r="K37" s="4"/>
    </row>
    <row r="38" spans="1:12" ht="13.5" thickBot="1">
      <c r="A38" s="7"/>
      <c r="B38" s="13"/>
      <c r="C38" s="6"/>
      <c r="D38" s="4"/>
      <c r="E38" s="4"/>
      <c r="F38" s="234"/>
      <c r="G38" s="234"/>
      <c r="H38" s="4"/>
      <c r="I38" s="4"/>
      <c r="J38" s="4"/>
      <c r="K38" s="4"/>
    </row>
    <row r="39" spans="1:12" ht="13.5" thickBot="1">
      <c r="A39" s="7"/>
      <c r="B39" s="13" t="s">
        <v>192</v>
      </c>
      <c r="C39" s="6"/>
      <c r="D39" s="4"/>
      <c r="E39" s="4"/>
      <c r="F39" s="22"/>
      <c r="G39" s="263" t="s">
        <v>506</v>
      </c>
      <c r="H39" s="4"/>
      <c r="I39" s="4"/>
      <c r="J39" s="4"/>
      <c r="K39" s="118" t="s">
        <v>50</v>
      </c>
    </row>
    <row r="40" spans="1:12">
      <c r="A40" s="7"/>
      <c r="B40" s="13" t="s">
        <v>232</v>
      </c>
      <c r="C40" s="6"/>
      <c r="D40" s="4"/>
      <c r="E40" s="4"/>
      <c r="F40" s="22"/>
      <c r="G40" s="106" t="str">
        <f>IF(G16=1,"Days","Sessions")</f>
        <v>Sessions</v>
      </c>
      <c r="H40" s="4"/>
      <c r="I40" s="4"/>
      <c r="J40" s="4"/>
      <c r="K40" s="118" t="s">
        <v>51</v>
      </c>
    </row>
    <row r="41" spans="1:12">
      <c r="A41" s="7"/>
      <c r="B41" s="13" t="s">
        <v>35</v>
      </c>
      <c r="C41" s="6"/>
      <c r="D41" s="4"/>
      <c r="E41" s="4"/>
      <c r="F41" s="22"/>
      <c r="G41" s="150">
        <f>HLOOKUP($G$6,Financial_Inputs!$G$9:$P$38,29,FALSE)</f>
        <v>1</v>
      </c>
      <c r="H41" s="4"/>
      <c r="I41" s="4"/>
      <c r="J41" s="4"/>
      <c r="K41" s="4"/>
    </row>
    <row r="42" spans="1:12" ht="13.5" hidden="1" thickBot="1">
      <c r="A42" s="7"/>
      <c r="B42" s="13" t="s">
        <v>34</v>
      </c>
      <c r="C42" s="6"/>
      <c r="D42" s="4"/>
      <c r="E42" s="4"/>
      <c r="F42" s="22"/>
      <c r="G42" s="117">
        <f ca="1">OFFSET(B77,MATCH(G39,C78:C79,FALSE),5,1,1)</f>
        <v>1</v>
      </c>
      <c r="H42" s="4"/>
      <c r="I42" s="4"/>
      <c r="J42" s="4"/>
      <c r="K42" s="4"/>
    </row>
    <row r="43" spans="1:12">
      <c r="A43" s="7"/>
      <c r="B43" s="13" t="s">
        <v>80</v>
      </c>
      <c r="C43" s="6"/>
      <c r="D43" s="234"/>
      <c r="E43" s="4"/>
      <c r="F43" s="234"/>
      <c r="G43" s="150">
        <f>HLOOKUP($G$6,Financial_Inputs!$G$9:$P$38,30,FALSE)</f>
        <v>0</v>
      </c>
      <c r="H43" s="4"/>
      <c r="I43" s="4"/>
      <c r="J43" s="4"/>
      <c r="K43" s="4"/>
    </row>
    <row r="44" spans="1:12">
      <c r="A44" s="7"/>
      <c r="B44" s="13" t="s">
        <v>78</v>
      </c>
      <c r="C44" s="6"/>
      <c r="D44" s="4"/>
      <c r="E44" s="4"/>
      <c r="F44" s="4"/>
      <c r="G44" s="100">
        <f ca="1">OFFSET(B77,MATCH(G39,C78:C79,FALSE),2,1,1)</f>
        <v>30</v>
      </c>
      <c r="H44" s="4"/>
      <c r="I44" s="4"/>
      <c r="J44" s="4"/>
      <c r="K44" s="118" t="s">
        <v>52</v>
      </c>
    </row>
    <row r="45" spans="1:12">
      <c r="A45" s="7"/>
      <c r="B45" s="13" t="s">
        <v>280</v>
      </c>
      <c r="C45" s="6"/>
      <c r="D45" s="4"/>
      <c r="E45" s="4"/>
      <c r="F45" s="22"/>
      <c r="G45" s="101">
        <f ca="1">OFFSET(B77,MATCH(G39,C78:C79,FALSE),3,1,1)</f>
        <v>0</v>
      </c>
      <c r="H45" s="4"/>
      <c r="I45" s="4"/>
      <c r="J45" s="4"/>
      <c r="K45" s="118" t="s">
        <v>50</v>
      </c>
    </row>
    <row r="46" spans="1:12">
      <c r="A46" s="6"/>
      <c r="B46" s="13" t="s">
        <v>231</v>
      </c>
      <c r="C46" s="6"/>
      <c r="D46" s="4"/>
      <c r="E46" s="4"/>
      <c r="F46" s="4"/>
      <c r="G46" s="100">
        <f ca="1">OFFSET(B77,MATCH(G39,C78:C79,FALSE),4,1,1)</f>
        <v>0</v>
      </c>
      <c r="H46" s="4"/>
      <c r="I46" s="4"/>
      <c r="J46" s="4"/>
      <c r="K46" s="4"/>
    </row>
    <row r="47" spans="1:12">
      <c r="A47" s="6"/>
      <c r="B47" s="13"/>
      <c r="C47" s="6"/>
      <c r="D47" s="4"/>
      <c r="E47" s="4"/>
      <c r="F47" s="4"/>
      <c r="G47" s="23"/>
      <c r="H47" s="4"/>
      <c r="I47" s="4"/>
      <c r="J47" s="4"/>
      <c r="K47" s="4"/>
    </row>
    <row r="48" spans="1:12" ht="38.25">
      <c r="A48" s="7" t="s">
        <v>77</v>
      </c>
      <c r="B48" s="13"/>
      <c r="C48" s="6"/>
      <c r="D48" s="4"/>
      <c r="E48" s="4"/>
      <c r="F48" s="4"/>
      <c r="G48" s="23"/>
      <c r="H48" s="4"/>
      <c r="I48" s="142" t="s">
        <v>348</v>
      </c>
      <c r="J48" s="4"/>
      <c r="K48" s="4"/>
    </row>
    <row r="49" spans="1:12">
      <c r="A49" s="6"/>
      <c r="B49" s="443" t="s">
        <v>74</v>
      </c>
      <c r="C49" s="443"/>
      <c r="D49" s="443"/>
      <c r="E49" s="4"/>
      <c r="F49" s="4"/>
      <c r="G49" s="107" t="e">
        <f ca="1">'Threshold Model'!B38</f>
        <v>#DIV/0!</v>
      </c>
      <c r="H49" s="4"/>
      <c r="I49" s="100" t="e">
        <f ca="1">G51*G11</f>
        <v>#DIV/0!</v>
      </c>
      <c r="J49" s="4"/>
      <c r="K49" s="141" t="s">
        <v>628</v>
      </c>
    </row>
    <row r="50" spans="1:12">
      <c r="A50" s="6"/>
      <c r="B50" s="388"/>
      <c r="C50" s="388"/>
      <c r="D50" s="388"/>
      <c r="E50" s="4"/>
      <c r="F50" s="4"/>
      <c r="G50" s="107" t="e">
        <f ca="1">'Threshold Model'!B91</f>
        <v>#DIV/0!</v>
      </c>
      <c r="H50" s="4"/>
      <c r="I50" s="100" t="e">
        <f ca="1">G50*G11</f>
        <v>#DIV/0!</v>
      </c>
      <c r="J50" s="4"/>
      <c r="K50" s="118" t="s">
        <v>53</v>
      </c>
    </row>
    <row r="51" spans="1:12">
      <c r="A51" s="6"/>
      <c r="B51" s="444" t="s">
        <v>75</v>
      </c>
      <c r="C51" s="444"/>
      <c r="D51" s="444"/>
      <c r="E51" s="4"/>
      <c r="F51" s="4"/>
      <c r="G51" s="107" t="e">
        <f ca="1">'Threshold Model'!B38</f>
        <v>#DIV/0!</v>
      </c>
      <c r="H51" s="96" t="e">
        <f ca="1">IF(G51&gt;G21,"WARNING Higher than Margin","")</f>
        <v>#DIV/0!</v>
      </c>
      <c r="I51" s="100" t="e">
        <f ca="1">G51*G11</f>
        <v>#DIV/0!</v>
      </c>
      <c r="J51" s="96"/>
      <c r="K51" s="141" t="s">
        <v>629</v>
      </c>
    </row>
    <row r="52" spans="1:12">
      <c r="A52" s="6"/>
      <c r="B52" s="145" t="s">
        <v>631</v>
      </c>
      <c r="C52" s="389"/>
      <c r="D52" s="389"/>
      <c r="E52" s="4"/>
      <c r="F52" s="4"/>
      <c r="G52" s="395">
        <f>HLOOKUP($G$6,Financial_Inputs!$G$9:$P$42,33,FALSE)</f>
        <v>0</v>
      </c>
      <c r="H52" s="394" t="s">
        <v>632</v>
      </c>
      <c r="I52" s="395">
        <f>HLOOKUP($G$6,Financial_Inputs!$G$9:$P$42,34,FALSE)</f>
        <v>0</v>
      </c>
      <c r="J52" s="141" t="s">
        <v>633</v>
      </c>
      <c r="K52" s="141" t="s">
        <v>636</v>
      </c>
    </row>
    <row r="53" spans="1:12">
      <c r="A53" s="6"/>
      <c r="B53" s="235"/>
      <c r="C53" s="235"/>
      <c r="D53" s="235"/>
      <c r="E53" s="4"/>
      <c r="F53" s="4"/>
      <c r="G53" s="4"/>
      <c r="H53" s="4"/>
      <c r="I53" s="4"/>
      <c r="J53" s="96"/>
      <c r="K53" s="118"/>
    </row>
    <row r="54" spans="1:12">
      <c r="A54" s="7" t="s">
        <v>351</v>
      </c>
      <c r="B54" s="235"/>
      <c r="C54" s="235"/>
      <c r="D54" s="235"/>
      <c r="E54" s="4"/>
      <c r="F54" s="4"/>
      <c r="G54" s="4"/>
      <c r="H54" s="4"/>
      <c r="I54" s="4"/>
      <c r="J54" s="96"/>
      <c r="K54" s="118"/>
    </row>
    <row r="55" spans="1:12">
      <c r="A55" s="6"/>
      <c r="B55" s="145" t="s">
        <v>625</v>
      </c>
      <c r="C55" s="235"/>
      <c r="D55" s="235"/>
      <c r="E55" s="4"/>
      <c r="F55" s="4"/>
      <c r="G55" s="146">
        <f ca="1">G46</f>
        <v>0</v>
      </c>
      <c r="H55" s="4"/>
      <c r="I55" s="4" t="e">
        <f ca="1">IF(G55&gt;I51,"Warning Notice Issued for Whole Facility Unavailablity for single Period","Threshold is too high")</f>
        <v>#DIV/0!</v>
      </c>
      <c r="J55" s="96"/>
      <c r="K55" s="118"/>
    </row>
    <row r="56" spans="1:12">
      <c r="A56" s="6"/>
      <c r="B56" s="145" t="s">
        <v>352</v>
      </c>
      <c r="C56" s="235"/>
      <c r="D56" s="235"/>
      <c r="E56" s="4"/>
      <c r="F56" s="4"/>
      <c r="G56" s="233">
        <f>IF(G39="TAGSUF",MAX(I79,'Gross Service Units'!AL36),MAX('Gross Service Units'!AL36,Summary!I78))</f>
        <v>0</v>
      </c>
      <c r="H56" s="4"/>
      <c r="I56" s="4" t="e">
        <f ca="1">IF(G56&gt;I51,"Warning Notice issued for single area, potentially hairtrigger. Authority to confirm if intentional","OK")</f>
        <v>#DIV/0!</v>
      </c>
      <c r="J56" s="96"/>
      <c r="K56" s="118"/>
    </row>
    <row r="57" spans="1:12">
      <c r="A57" s="6"/>
      <c r="B57" s="235" t="s">
        <v>624</v>
      </c>
      <c r="C57" s="235"/>
      <c r="D57" s="235"/>
      <c r="E57" s="4"/>
      <c r="F57" s="4"/>
      <c r="G57" s="391">
        <f>ROUNDUP(I57*'Gross Service Units'!J36,0)</f>
        <v>0</v>
      </c>
      <c r="H57" s="4"/>
      <c r="I57" s="392">
        <f>HLOOKUP($G$6,Financial_Inputs!$G$9:$P$40,31,FALSE)</f>
        <v>0</v>
      </c>
      <c r="J57" s="96"/>
      <c r="K57" s="118"/>
    </row>
    <row r="58" spans="1:12">
      <c r="A58" s="6"/>
      <c r="B58" s="235" t="s">
        <v>626</v>
      </c>
      <c r="C58" s="235"/>
      <c r="D58" s="235"/>
      <c r="E58" s="4"/>
      <c r="F58" s="4"/>
      <c r="G58" s="391" t="e">
        <f>ROUNDUP(I58*'Gross Service Units'!J35,0)</f>
        <v>#DIV/0!</v>
      </c>
      <c r="H58" s="4"/>
      <c r="I58" s="392">
        <f>HLOOKUP($G$6,Financial_Inputs!$G$9:$P$40,32,FALSE)</f>
        <v>0</v>
      </c>
      <c r="J58" s="96"/>
      <c r="K58" s="118"/>
    </row>
    <row r="59" spans="1:12">
      <c r="A59" s="6"/>
      <c r="B59" s="6"/>
      <c r="C59" s="6"/>
      <c r="D59" s="4"/>
      <c r="E59" s="4"/>
      <c r="F59" s="4"/>
      <c r="G59" s="4"/>
      <c r="H59" s="4"/>
      <c r="I59" s="4"/>
      <c r="J59" s="4"/>
      <c r="K59" s="4"/>
    </row>
    <row r="60" spans="1:12">
      <c r="A60" s="97" t="s">
        <v>79</v>
      </c>
      <c r="B60" s="98"/>
      <c r="C60" s="98"/>
      <c r="D60" s="98"/>
      <c r="E60" s="4"/>
      <c r="F60" s="4"/>
      <c r="G60" s="4"/>
      <c r="H60" s="4"/>
      <c r="I60" s="4"/>
      <c r="J60" s="4"/>
      <c r="K60" s="4"/>
    </row>
    <row r="61" spans="1:12" ht="13.5" thickBot="1">
      <c r="A61" s="234"/>
      <c r="B61" s="234"/>
      <c r="C61" s="234"/>
      <c r="D61" s="234"/>
      <c r="E61" s="234"/>
      <c r="F61" s="234"/>
      <c r="G61" s="234"/>
      <c r="H61" s="234"/>
      <c r="I61" s="234"/>
      <c r="J61" s="234"/>
      <c r="K61" s="234"/>
    </row>
    <row r="62" spans="1:12" ht="13.5" thickBot="1">
      <c r="A62" s="234"/>
      <c r="B62" s="6" t="s">
        <v>135</v>
      </c>
      <c r="C62" s="234"/>
      <c r="D62" s="234"/>
      <c r="E62" s="234"/>
      <c r="F62" s="234"/>
      <c r="G62" s="264"/>
      <c r="H62" s="234"/>
      <c r="I62" s="234"/>
      <c r="J62" s="234"/>
      <c r="K62" s="234"/>
      <c r="L62" s="20"/>
    </row>
    <row r="63" spans="1:12">
      <c r="A63" s="234"/>
      <c r="B63" s="234"/>
      <c r="C63" s="234"/>
      <c r="D63" s="234"/>
      <c r="E63" s="234"/>
      <c r="F63" s="234"/>
      <c r="G63" s="234"/>
      <c r="H63" s="234"/>
      <c r="I63" s="234"/>
      <c r="J63" s="234"/>
      <c r="K63" s="234"/>
      <c r="L63" s="20"/>
    </row>
    <row r="64" spans="1:12">
      <c r="A64" s="234"/>
      <c r="B64" s="234"/>
      <c r="C64" s="234"/>
      <c r="D64" s="234"/>
      <c r="E64" s="234"/>
      <c r="F64" s="234"/>
      <c r="G64" s="234" t="s">
        <v>145</v>
      </c>
      <c r="H64" s="234"/>
      <c r="I64" s="234"/>
      <c r="J64" s="234"/>
      <c r="K64" s="234"/>
    </row>
    <row r="65" spans="1:11">
      <c r="A65" s="234"/>
      <c r="B65" s="151" t="s">
        <v>515</v>
      </c>
      <c r="C65" s="234"/>
      <c r="D65" s="234"/>
      <c r="E65" s="234"/>
      <c r="F65" s="234"/>
      <c r="G65" s="102" t="e">
        <f>G11/('Gross Service Units'!R35*(Summary!G14*G16))</f>
        <v>#DIV/0!</v>
      </c>
      <c r="H65" s="234"/>
      <c r="I65" s="234"/>
      <c r="J65" s="234"/>
      <c r="K65" s="234"/>
    </row>
    <row r="66" spans="1:11" hidden="1">
      <c r="A66" s="234"/>
      <c r="B66" s="234"/>
      <c r="C66" s="234"/>
      <c r="D66" s="234"/>
      <c r="E66" s="234"/>
      <c r="F66" s="234"/>
      <c r="G66" s="103"/>
      <c r="H66" s="234"/>
      <c r="I66" s="234"/>
      <c r="J66" s="234"/>
      <c r="K66" s="234"/>
    </row>
    <row r="67" spans="1:11" hidden="1">
      <c r="A67" s="234"/>
      <c r="B67" s="234"/>
      <c r="C67" s="234"/>
      <c r="D67" s="234"/>
      <c r="E67" s="234"/>
      <c r="F67" s="234"/>
      <c r="G67" s="103"/>
      <c r="H67" s="234"/>
      <c r="I67" s="234"/>
      <c r="J67" s="234"/>
      <c r="K67" s="234"/>
    </row>
    <row r="68" spans="1:11">
      <c r="A68" s="234"/>
      <c r="B68" s="234"/>
      <c r="C68" s="234"/>
      <c r="D68" s="234"/>
      <c r="E68" s="234"/>
      <c r="F68" s="234"/>
      <c r="G68" s="103"/>
      <c r="H68" s="234"/>
      <c r="I68" s="234"/>
      <c r="J68" s="234"/>
      <c r="K68" s="234"/>
    </row>
    <row r="69" spans="1:11">
      <c r="A69" s="234"/>
      <c r="B69" s="151" t="s">
        <v>514</v>
      </c>
      <c r="C69" s="234"/>
      <c r="D69" s="234"/>
      <c r="E69" s="234"/>
      <c r="F69" s="234"/>
      <c r="G69" s="102" t="e">
        <f>G11/E79</f>
        <v>#DIV/0!</v>
      </c>
      <c r="H69" s="234"/>
      <c r="I69" s="234"/>
      <c r="J69" s="234"/>
      <c r="K69" s="234"/>
    </row>
    <row r="70" spans="1:11">
      <c r="A70" s="234"/>
      <c r="B70" s="234"/>
      <c r="C70" s="234"/>
      <c r="D70" s="234"/>
      <c r="E70" s="234"/>
      <c r="F70" s="234"/>
      <c r="G70" s="234"/>
      <c r="H70" s="234"/>
      <c r="I70" s="234"/>
      <c r="J70" s="234"/>
      <c r="K70" s="234"/>
    </row>
    <row r="71" spans="1:11">
      <c r="A71" s="234"/>
      <c r="B71" s="234"/>
      <c r="C71" s="234"/>
      <c r="D71" s="234"/>
      <c r="E71" s="234"/>
      <c r="F71" s="234"/>
      <c r="G71" s="234"/>
      <c r="H71" s="234"/>
      <c r="I71" s="234"/>
      <c r="J71" s="234"/>
      <c r="K71" s="234"/>
    </row>
    <row r="72" spans="1:11">
      <c r="A72" s="234"/>
      <c r="B72" s="234" t="s">
        <v>191</v>
      </c>
      <c r="C72" s="234"/>
      <c r="D72" s="234"/>
      <c r="E72" s="234"/>
      <c r="F72" s="234"/>
      <c r="G72" s="152">
        <f>HLOOKUP($G$6,Financial_Inputs!$G$9:$P$38,15,FALSE)</f>
        <v>0</v>
      </c>
      <c r="H72" s="234"/>
      <c r="I72" s="234"/>
      <c r="J72" s="234"/>
      <c r="K72" s="234"/>
    </row>
    <row r="73" spans="1:11">
      <c r="A73" s="234"/>
      <c r="B73" s="234"/>
      <c r="C73" s="234"/>
      <c r="D73" s="234"/>
      <c r="E73" s="234"/>
      <c r="F73" s="234"/>
      <c r="G73" s="234"/>
      <c r="H73" s="234"/>
      <c r="I73" s="234"/>
      <c r="J73" s="234"/>
      <c r="K73" s="234"/>
    </row>
    <row r="74" spans="1:11" hidden="1"/>
    <row r="75" spans="1:11" hidden="1">
      <c r="C75" t="s">
        <v>38</v>
      </c>
    </row>
    <row r="76" spans="1:11" hidden="1"/>
    <row r="77" spans="1:11" hidden="1">
      <c r="C77" s="236" t="s">
        <v>30</v>
      </c>
      <c r="D77" s="236" t="s">
        <v>31</v>
      </c>
      <c r="E77" s="236" t="s">
        <v>32</v>
      </c>
      <c r="F77" s="236" t="s">
        <v>33</v>
      </c>
      <c r="G77" s="236" t="s">
        <v>509</v>
      </c>
      <c r="H77" s="236" t="s">
        <v>510</v>
      </c>
      <c r="I77" s="236" t="s">
        <v>511</v>
      </c>
    </row>
    <row r="78" spans="1:11" hidden="1">
      <c r="C78" s="153" t="s">
        <v>506</v>
      </c>
      <c r="D78" s="35">
        <f>'Gross Service Units'!V33</f>
        <v>30</v>
      </c>
      <c r="E78" s="108">
        <f>'Gross Service Units'!R35</f>
        <v>0</v>
      </c>
      <c r="F78" s="35">
        <f>'Gross Service Units'!R30</f>
        <v>0</v>
      </c>
      <c r="G78" s="109">
        <f>'Gross Service Units'!R29</f>
        <v>1</v>
      </c>
      <c r="H78" s="109" t="e">
        <f>'Gross Service Units'!R31</f>
        <v>#DIV/0!</v>
      </c>
      <c r="I78" s="35">
        <f>'Gross Service Units'!T6</f>
        <v>0</v>
      </c>
    </row>
    <row r="79" spans="1:11" hidden="1">
      <c r="C79" s="236" t="s">
        <v>29</v>
      </c>
      <c r="D79" s="35" t="e">
        <f>'Gross Service Units'!AG33</f>
        <v>#DIV/0!</v>
      </c>
      <c r="E79" s="108">
        <f>'Gross Service Units'!AG30</f>
        <v>0</v>
      </c>
      <c r="F79" s="35">
        <f>'Gross Service Units'!AC30</f>
        <v>0</v>
      </c>
      <c r="G79" s="109">
        <f>'Gross Service Units'!AC29</f>
        <v>1</v>
      </c>
      <c r="H79" s="109" t="e">
        <f>'Gross Service Units'!AC31</f>
        <v>#DIV/0!</v>
      </c>
      <c r="I79" s="35">
        <f>'Gross Service Units'!AE6</f>
        <v>0</v>
      </c>
    </row>
    <row r="80" spans="1:11" hidden="1">
      <c r="A80" s="445"/>
      <c r="B80" s="445"/>
      <c r="C80" s="445"/>
      <c r="D80" s="445"/>
      <c r="E80" s="445"/>
      <c r="F80" s="445"/>
      <c r="G80" s="445"/>
      <c r="H80" s="445"/>
      <c r="I80" s="445"/>
      <c r="J80" s="445"/>
      <c r="K80" s="445"/>
    </row>
    <row r="81" spans="1:11" ht="12.75" customHeight="1">
      <c r="A81" s="436" t="s">
        <v>643</v>
      </c>
      <c r="B81" s="437"/>
      <c r="C81" s="437"/>
      <c r="D81" s="437"/>
      <c r="E81" s="437"/>
      <c r="F81" s="437"/>
      <c r="G81" s="437"/>
      <c r="H81" s="437"/>
      <c r="I81" s="437"/>
      <c r="J81" s="437"/>
      <c r="K81" s="437"/>
    </row>
    <row r="82" spans="1:11" ht="12.75" customHeight="1">
      <c r="A82" s="437"/>
      <c r="B82" s="437"/>
      <c r="C82" s="437"/>
      <c r="D82" s="437"/>
      <c r="E82" s="437"/>
      <c r="F82" s="437"/>
      <c r="G82" s="437"/>
      <c r="H82" s="437"/>
      <c r="I82" s="437"/>
      <c r="J82" s="437"/>
      <c r="K82" s="437"/>
    </row>
    <row r="83" spans="1:11" ht="12.75" customHeight="1">
      <c r="A83" s="437"/>
      <c r="B83" s="437"/>
      <c r="C83" s="437"/>
      <c r="D83" s="437"/>
      <c r="E83" s="437"/>
      <c r="F83" s="437"/>
      <c r="G83" s="437"/>
      <c r="H83" s="437"/>
      <c r="I83" s="437"/>
      <c r="J83" s="437"/>
      <c r="K83" s="437"/>
    </row>
    <row r="84" spans="1:11" ht="12.75" customHeight="1">
      <c r="A84" s="437"/>
      <c r="B84" s="437"/>
      <c r="C84" s="437"/>
      <c r="D84" s="437"/>
      <c r="E84" s="437"/>
      <c r="F84" s="437"/>
      <c r="G84" s="437"/>
      <c r="H84" s="437"/>
      <c r="I84" s="437"/>
      <c r="J84" s="437"/>
      <c r="K84" s="437"/>
    </row>
    <row r="85" spans="1:11" ht="12.75" customHeight="1">
      <c r="A85" s="437"/>
      <c r="B85" s="437"/>
      <c r="C85" s="437"/>
      <c r="D85" s="437"/>
      <c r="E85" s="437"/>
      <c r="F85" s="437"/>
      <c r="G85" s="437"/>
      <c r="H85" s="437"/>
      <c r="I85" s="437"/>
      <c r="J85" s="437"/>
      <c r="K85" s="437"/>
    </row>
    <row r="86" spans="1:11" ht="12.75" customHeight="1">
      <c r="A86" s="437"/>
      <c r="B86" s="437"/>
      <c r="C86" s="437"/>
      <c r="D86" s="437"/>
      <c r="E86" s="437"/>
      <c r="F86" s="437"/>
      <c r="G86" s="437"/>
      <c r="H86" s="437"/>
      <c r="I86" s="437"/>
      <c r="J86" s="437"/>
      <c r="K86" s="437"/>
    </row>
    <row r="87" spans="1:11" ht="12.75" customHeight="1">
      <c r="A87" s="437"/>
      <c r="B87" s="437"/>
      <c r="C87" s="437"/>
      <c r="D87" s="437"/>
      <c r="E87" s="437"/>
      <c r="F87" s="437"/>
      <c r="G87" s="437"/>
      <c r="H87" s="437"/>
      <c r="I87" s="437"/>
      <c r="J87" s="437"/>
      <c r="K87" s="437"/>
    </row>
    <row r="88" spans="1:11" ht="12.75" customHeight="1">
      <c r="A88" s="437"/>
      <c r="B88" s="437"/>
      <c r="C88" s="437"/>
      <c r="D88" s="437"/>
      <c r="E88" s="437"/>
      <c r="F88" s="437"/>
      <c r="G88" s="437"/>
      <c r="H88" s="437"/>
      <c r="I88" s="437"/>
      <c r="J88" s="437"/>
      <c r="K88" s="437"/>
    </row>
    <row r="89" spans="1:11" ht="12.75" customHeight="1">
      <c r="A89" s="437"/>
      <c r="B89" s="437"/>
      <c r="C89" s="437"/>
      <c r="D89" s="437"/>
      <c r="E89" s="437"/>
      <c r="F89" s="437"/>
      <c r="G89" s="437"/>
      <c r="H89" s="437"/>
      <c r="I89" s="437"/>
      <c r="J89" s="437"/>
      <c r="K89" s="437"/>
    </row>
  </sheetData>
  <sheetProtection password="CD56" sheet="1" formatCells="0" formatColumns="0" formatRows="0" insertColumns="0" autoFilter="0"/>
  <mergeCells count="7">
    <mergeCell ref="A81:K89"/>
    <mergeCell ref="A2:K2"/>
    <mergeCell ref="A9:E9"/>
    <mergeCell ref="B49:D49"/>
    <mergeCell ref="B51:D51"/>
    <mergeCell ref="A80:K80"/>
    <mergeCell ref="A23:E23"/>
  </mergeCells>
  <phoneticPr fontId="4" type="noConversion"/>
  <dataValidations count="2">
    <dataValidation type="list" allowBlank="1" showInputMessage="1" showErrorMessage="1" sqref="G39">
      <formula1>$C$78:$C$79</formula1>
    </dataValidation>
    <dataValidation type="list" allowBlank="1" showInputMessage="1" showErrorMessage="1" sqref="G25">
      <formula1>#REF!</formula1>
    </dataValidation>
  </dataValidation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sheetPr codeName="Sheet2"/>
  <dimension ref="A1:R42"/>
  <sheetViews>
    <sheetView topLeftCell="C4" workbookViewId="0">
      <selection activeCell="G15" sqref="G15"/>
    </sheetView>
  </sheetViews>
  <sheetFormatPr defaultRowHeight="12.75"/>
  <cols>
    <col min="6" max="6" width="9.85546875" customWidth="1"/>
    <col min="7" max="7" width="13.140625" customWidth="1"/>
    <col min="8" max="8" width="13.140625" bestFit="1" customWidth="1"/>
    <col min="9" max="10" width="12.28515625" bestFit="1" customWidth="1"/>
    <col min="11" max="16" width="12.28515625" customWidth="1"/>
    <col min="17" max="17" width="5.140625" customWidth="1"/>
  </cols>
  <sheetData>
    <row r="1" spans="1:18" ht="20.25">
      <c r="A1" s="16" t="s">
        <v>349</v>
      </c>
      <c r="B1" s="15"/>
      <c r="C1" s="15"/>
      <c r="D1" s="15"/>
      <c r="E1" s="15"/>
      <c r="F1" s="15"/>
      <c r="G1" s="15"/>
      <c r="H1" s="15"/>
      <c r="I1" s="15"/>
      <c r="J1" s="15"/>
      <c r="K1" s="15"/>
      <c r="L1" s="15"/>
      <c r="M1" s="15"/>
      <c r="N1" s="15"/>
      <c r="O1" s="15"/>
      <c r="P1" s="15"/>
      <c r="Q1" s="15"/>
    </row>
    <row r="2" spans="1:18" ht="18">
      <c r="A2" s="446" t="str">
        <f>Summary!A2</f>
        <v>[Project Name]</v>
      </c>
      <c r="B2" s="446"/>
      <c r="C2" s="446"/>
      <c r="D2" s="446"/>
      <c r="E2" s="446"/>
      <c r="F2" s="446"/>
      <c r="G2" s="446"/>
      <c r="H2" s="446"/>
      <c r="I2" s="446"/>
      <c r="J2" s="446"/>
      <c r="K2" s="446"/>
      <c r="L2" s="446"/>
      <c r="M2" s="446"/>
      <c r="N2" s="446"/>
      <c r="O2" s="446"/>
      <c r="P2" s="446"/>
      <c r="Q2" s="446"/>
      <c r="R2" s="18"/>
    </row>
    <row r="3" spans="1:18">
      <c r="A3" s="2" t="s">
        <v>161</v>
      </c>
      <c r="B3" s="1"/>
      <c r="C3" s="1"/>
      <c r="D3" s="1"/>
      <c r="E3" s="1"/>
      <c r="F3" s="1"/>
      <c r="G3" s="1"/>
      <c r="H3" s="1"/>
      <c r="I3" s="1"/>
      <c r="J3" s="1"/>
      <c r="K3" s="1"/>
      <c r="L3" s="1"/>
      <c r="M3" s="1"/>
      <c r="N3" s="1"/>
      <c r="O3" s="1"/>
      <c r="P3" s="1"/>
      <c r="Q3" s="1"/>
    </row>
    <row r="4" spans="1:18">
      <c r="A4" s="2" t="str">
        <f ca="1">RIGHT(CELL("filename",A1),LEN(CELL("filename",A1))-FIND("]",CELL("filename",A1)))</f>
        <v>Financial_Inputs</v>
      </c>
      <c r="B4" s="1"/>
      <c r="C4" s="1"/>
      <c r="D4" s="1"/>
      <c r="E4" s="1"/>
      <c r="F4" s="1"/>
      <c r="G4" s="1"/>
      <c r="H4" s="1"/>
      <c r="I4" s="1"/>
      <c r="J4" s="1"/>
      <c r="K4" s="1"/>
      <c r="L4" s="1"/>
      <c r="M4" s="1"/>
      <c r="N4" s="1"/>
      <c r="O4" s="1"/>
      <c r="P4" s="1"/>
      <c r="Q4" s="1"/>
    </row>
    <row r="5" spans="1:18" ht="18">
      <c r="A5" s="3" t="s">
        <v>162</v>
      </c>
      <c r="B5" s="4"/>
      <c r="C5" s="4"/>
      <c r="D5" s="4"/>
      <c r="E5" s="4"/>
      <c r="F5" s="4"/>
      <c r="G5" s="4"/>
      <c r="H5" s="4"/>
      <c r="I5" s="4"/>
      <c r="J5" s="4"/>
      <c r="K5" s="4"/>
      <c r="L5" s="4"/>
      <c r="M5" s="4"/>
      <c r="N5" s="4"/>
      <c r="O5" s="4"/>
      <c r="P5" s="4"/>
      <c r="Q5" s="4"/>
    </row>
    <row r="6" spans="1:18" ht="18">
      <c r="A6" s="3"/>
      <c r="B6" s="4"/>
      <c r="C6" s="4"/>
      <c r="D6" s="4"/>
      <c r="E6" s="4"/>
      <c r="F6" s="4"/>
      <c r="G6" s="4"/>
      <c r="H6" s="4"/>
      <c r="I6" s="4"/>
      <c r="J6" s="4"/>
      <c r="K6" s="4"/>
      <c r="L6" s="4"/>
      <c r="M6" s="4"/>
      <c r="N6" s="4"/>
      <c r="O6" s="4"/>
      <c r="P6" s="4"/>
      <c r="Q6" s="4"/>
    </row>
    <row r="7" spans="1:18" ht="15.75">
      <c r="A7" s="5" t="s">
        <v>217</v>
      </c>
      <c r="B7" s="4"/>
      <c r="C7" s="4"/>
      <c r="D7" s="4"/>
      <c r="E7" s="4"/>
      <c r="F7" s="4"/>
      <c r="G7" s="4"/>
      <c r="H7" s="4"/>
      <c r="I7" s="4"/>
      <c r="J7" s="4"/>
      <c r="K7" s="4"/>
      <c r="L7" s="4"/>
      <c r="M7" s="4"/>
      <c r="N7" s="4"/>
      <c r="O7" s="4"/>
      <c r="P7" s="4"/>
      <c r="Q7" s="4"/>
    </row>
    <row r="8" spans="1:18">
      <c r="A8" s="6"/>
      <c r="B8" s="6"/>
      <c r="C8" s="4"/>
      <c r="D8" s="4"/>
      <c r="E8" s="4"/>
      <c r="F8" s="4"/>
      <c r="G8" s="4"/>
      <c r="H8" s="4"/>
      <c r="I8" s="4"/>
      <c r="J8" s="4"/>
      <c r="K8" s="4"/>
      <c r="L8" s="4"/>
      <c r="M8" s="4"/>
      <c r="N8" s="4"/>
      <c r="O8" s="4"/>
      <c r="P8" s="4"/>
      <c r="Q8" s="4"/>
    </row>
    <row r="9" spans="1:18">
      <c r="A9" s="441" t="s">
        <v>355</v>
      </c>
      <c r="B9" s="442"/>
      <c r="C9" s="442"/>
      <c r="D9" s="442"/>
      <c r="E9" s="442"/>
      <c r="F9" s="4"/>
      <c r="G9" s="154" t="s">
        <v>353</v>
      </c>
      <c r="H9" s="154" t="s">
        <v>357</v>
      </c>
      <c r="I9" s="154" t="s">
        <v>358</v>
      </c>
      <c r="J9" s="154" t="s">
        <v>359</v>
      </c>
      <c r="K9" s="154" t="s">
        <v>496</v>
      </c>
      <c r="L9" s="154" t="s">
        <v>497</v>
      </c>
      <c r="M9" s="154" t="s">
        <v>498</v>
      </c>
      <c r="N9" s="154" t="s">
        <v>499</v>
      </c>
      <c r="O9" s="154" t="s">
        <v>500</v>
      </c>
      <c r="P9" s="154" t="s">
        <v>501</v>
      </c>
      <c r="Q9" s="4"/>
    </row>
    <row r="10" spans="1:18" ht="13.5" thickBot="1">
      <c r="A10" s="6"/>
      <c r="B10" s="6"/>
      <c r="C10" s="4"/>
      <c r="D10" s="4"/>
      <c r="E10" s="4"/>
      <c r="F10" s="4"/>
      <c r="G10" s="141"/>
      <c r="H10" s="141"/>
      <c r="I10" s="141"/>
      <c r="J10" s="141"/>
      <c r="K10" s="141"/>
      <c r="L10" s="141"/>
      <c r="M10" s="141"/>
      <c r="N10" s="141"/>
      <c r="O10" s="141"/>
      <c r="P10" s="141"/>
      <c r="Q10" s="4"/>
    </row>
    <row r="11" spans="1:18" ht="13.5" thickBot="1">
      <c r="A11" s="6"/>
      <c r="B11" s="144" t="s">
        <v>354</v>
      </c>
      <c r="C11" s="4"/>
      <c r="D11" s="4"/>
      <c r="E11" s="4"/>
      <c r="F11" s="4"/>
      <c r="G11" s="265"/>
      <c r="H11" s="265"/>
      <c r="I11" s="265"/>
      <c r="J11" s="265"/>
      <c r="K11" s="265"/>
      <c r="L11" s="265"/>
      <c r="M11" s="265"/>
      <c r="N11" s="265"/>
      <c r="O11" s="265"/>
      <c r="P11" s="265"/>
      <c r="Q11" s="4"/>
    </row>
    <row r="12" spans="1:18" ht="13.5" thickBot="1">
      <c r="A12" s="6"/>
      <c r="B12" s="6" t="s">
        <v>245</v>
      </c>
      <c r="C12" s="4"/>
      <c r="D12" s="4"/>
      <c r="E12" s="4"/>
      <c r="F12" s="4"/>
      <c r="G12" s="266"/>
      <c r="H12" s="266"/>
      <c r="I12" s="266"/>
      <c r="J12" s="266"/>
      <c r="K12" s="266"/>
      <c r="L12" s="266"/>
      <c r="M12" s="266"/>
      <c r="N12" s="266"/>
      <c r="O12" s="266"/>
      <c r="P12" s="266"/>
      <c r="Q12" s="4"/>
    </row>
    <row r="13" spans="1:18" ht="13.5" thickBot="1">
      <c r="A13" s="6"/>
      <c r="B13" s="6" t="s">
        <v>190</v>
      </c>
      <c r="C13" s="4"/>
      <c r="D13" s="4"/>
      <c r="E13" s="4"/>
      <c r="F13" s="4"/>
      <c r="G13" s="267"/>
      <c r="H13" s="267"/>
      <c r="I13" s="267"/>
      <c r="J13" s="267"/>
      <c r="K13" s="267"/>
      <c r="L13" s="267"/>
      <c r="M13" s="267"/>
      <c r="N13" s="267"/>
      <c r="O13" s="267"/>
      <c r="P13" s="267"/>
      <c r="Q13" s="4"/>
    </row>
    <row r="14" spans="1:18" ht="13.5" thickBot="1">
      <c r="A14" s="6"/>
      <c r="B14" s="144" t="s">
        <v>622</v>
      </c>
      <c r="C14" s="4"/>
      <c r="D14" s="4"/>
      <c r="E14" s="4"/>
      <c r="F14" s="4"/>
      <c r="G14" s="12">
        <f>G12*G13</f>
        <v>0</v>
      </c>
      <c r="H14" s="12">
        <f>H12*H13</f>
        <v>0</v>
      </c>
      <c r="I14" s="12">
        <f>I12*I13</f>
        <v>0</v>
      </c>
      <c r="J14" s="12">
        <f>J12*J13</f>
        <v>0</v>
      </c>
      <c r="K14" s="12">
        <f t="shared" ref="K14:P14" si="0">K12*K13</f>
        <v>0</v>
      </c>
      <c r="L14" s="12">
        <f t="shared" si="0"/>
        <v>0</v>
      </c>
      <c r="M14" s="12">
        <f t="shared" si="0"/>
        <v>0</v>
      </c>
      <c r="N14" s="12">
        <f t="shared" si="0"/>
        <v>0</v>
      </c>
      <c r="O14" s="12">
        <f t="shared" si="0"/>
        <v>0</v>
      </c>
      <c r="P14" s="12">
        <f t="shared" si="0"/>
        <v>0</v>
      </c>
      <c r="Q14" s="4"/>
    </row>
    <row r="15" spans="1:18" ht="13.5" thickBot="1">
      <c r="A15" s="6"/>
      <c r="B15" s="6" t="s">
        <v>163</v>
      </c>
      <c r="C15" s="4"/>
      <c r="D15" s="4"/>
      <c r="E15" s="4"/>
      <c r="F15" s="4"/>
      <c r="G15" s="396"/>
      <c r="H15" s="396"/>
      <c r="I15" s="396"/>
      <c r="J15" s="396"/>
      <c r="K15" s="396"/>
      <c r="L15" s="396"/>
      <c r="M15" s="396"/>
      <c r="N15" s="396"/>
      <c r="O15" s="396"/>
      <c r="P15" s="396"/>
      <c r="Q15" s="4"/>
    </row>
    <row r="16" spans="1:18" ht="13.5" thickBot="1">
      <c r="A16" s="6"/>
      <c r="B16" s="6" t="s">
        <v>65</v>
      </c>
      <c r="C16" s="4"/>
      <c r="D16" s="4"/>
      <c r="E16" s="4"/>
      <c r="F16" s="4"/>
      <c r="G16" s="8">
        <f>G15/12</f>
        <v>0</v>
      </c>
      <c r="H16" s="8">
        <f>H15/12</f>
        <v>0</v>
      </c>
      <c r="I16" s="8">
        <f>I15/12</f>
        <v>0</v>
      </c>
      <c r="J16" s="8">
        <f>J15/12</f>
        <v>0</v>
      </c>
      <c r="K16" s="8">
        <f t="shared" ref="K16:P16" si="1">K15/12</f>
        <v>0</v>
      </c>
      <c r="L16" s="8">
        <f t="shared" si="1"/>
        <v>0</v>
      </c>
      <c r="M16" s="8">
        <f t="shared" si="1"/>
        <v>0</v>
      </c>
      <c r="N16" s="8">
        <f t="shared" si="1"/>
        <v>0</v>
      </c>
      <c r="O16" s="8">
        <f t="shared" si="1"/>
        <v>0</v>
      </c>
      <c r="P16" s="8">
        <f t="shared" si="1"/>
        <v>0</v>
      </c>
      <c r="Q16" s="4"/>
    </row>
    <row r="17" spans="1:17" ht="13.5" thickBot="1">
      <c r="A17" s="6"/>
      <c r="B17" s="6" t="s">
        <v>237</v>
      </c>
      <c r="C17" s="4"/>
      <c r="D17" s="4"/>
      <c r="E17" s="4"/>
      <c r="F17" s="4"/>
      <c r="G17" s="265"/>
      <c r="H17" s="265"/>
      <c r="I17" s="265"/>
      <c r="J17" s="265"/>
      <c r="K17" s="265"/>
      <c r="L17" s="265"/>
      <c r="M17" s="265"/>
      <c r="N17" s="265"/>
      <c r="O17" s="265"/>
      <c r="P17" s="265"/>
      <c r="Q17" s="4"/>
    </row>
    <row r="18" spans="1:17">
      <c r="A18" s="6"/>
      <c r="B18" s="9"/>
      <c r="C18" s="10"/>
      <c r="D18" s="10"/>
      <c r="E18" s="10"/>
      <c r="F18" s="4"/>
      <c r="G18" s="11"/>
      <c r="H18" s="11"/>
      <c r="I18" s="11"/>
      <c r="J18" s="11"/>
      <c r="K18" s="11"/>
      <c r="L18" s="11"/>
      <c r="M18" s="11"/>
      <c r="N18" s="11"/>
      <c r="O18" s="11"/>
      <c r="P18" s="11"/>
      <c r="Q18" s="4"/>
    </row>
    <row r="19" spans="1:17">
      <c r="A19" s="6"/>
      <c r="B19" s="6" t="s">
        <v>37</v>
      </c>
      <c r="C19" s="4"/>
      <c r="D19" s="4"/>
      <c r="E19" s="4"/>
      <c r="F19" s="4"/>
      <c r="G19" s="12">
        <f>G12/12</f>
        <v>0</v>
      </c>
      <c r="H19" s="12">
        <f>H12/12</f>
        <v>0</v>
      </c>
      <c r="I19" s="12">
        <f>I12/12</f>
        <v>0</v>
      </c>
      <c r="J19" s="12">
        <f>J12/12</f>
        <v>0</v>
      </c>
      <c r="K19" s="12">
        <f t="shared" ref="K19:P19" si="2">K12/12</f>
        <v>0</v>
      </c>
      <c r="L19" s="12">
        <f t="shared" si="2"/>
        <v>0</v>
      </c>
      <c r="M19" s="12">
        <f t="shared" si="2"/>
        <v>0</v>
      </c>
      <c r="N19" s="12">
        <f t="shared" si="2"/>
        <v>0</v>
      </c>
      <c r="O19" s="12">
        <f t="shared" si="2"/>
        <v>0</v>
      </c>
      <c r="P19" s="12">
        <f t="shared" si="2"/>
        <v>0</v>
      </c>
      <c r="Q19" s="4"/>
    </row>
    <row r="20" spans="1:17" ht="13.5" thickBot="1">
      <c r="A20" s="6"/>
      <c r="B20" s="6" t="s">
        <v>36</v>
      </c>
      <c r="C20" s="4"/>
      <c r="D20" s="4"/>
      <c r="E20" s="4"/>
      <c r="F20" s="4"/>
      <c r="G20" s="12">
        <f>G19*G13</f>
        <v>0</v>
      </c>
      <c r="H20" s="12">
        <f>H19*H13</f>
        <v>0</v>
      </c>
      <c r="I20" s="12">
        <f>I19*I13</f>
        <v>0</v>
      </c>
      <c r="J20" s="12">
        <f>J19*J13</f>
        <v>0</v>
      </c>
      <c r="K20" s="12">
        <f t="shared" ref="K20:P20" si="3">K19*K13</f>
        <v>0</v>
      </c>
      <c r="L20" s="12">
        <f t="shared" si="3"/>
        <v>0</v>
      </c>
      <c r="M20" s="12">
        <f t="shared" si="3"/>
        <v>0</v>
      </c>
      <c r="N20" s="12">
        <f t="shared" si="3"/>
        <v>0</v>
      </c>
      <c r="O20" s="12">
        <f t="shared" si="3"/>
        <v>0</v>
      </c>
      <c r="P20" s="12">
        <f t="shared" si="3"/>
        <v>0</v>
      </c>
      <c r="Q20" s="4"/>
    </row>
    <row r="21" spans="1:17" ht="13.5" thickBot="1">
      <c r="A21" s="6"/>
      <c r="B21" s="144" t="s">
        <v>361</v>
      </c>
      <c r="C21" s="4"/>
      <c r="D21" s="4"/>
      <c r="E21" s="4"/>
      <c r="F21" s="4"/>
      <c r="G21" s="267"/>
      <c r="H21" s="267"/>
      <c r="I21" s="267"/>
      <c r="J21" s="267"/>
      <c r="K21" s="267"/>
      <c r="L21" s="267"/>
      <c r="M21" s="267"/>
      <c r="N21" s="267"/>
      <c r="O21" s="267"/>
      <c r="P21" s="267"/>
      <c r="Q21" s="125"/>
    </row>
    <row r="22" spans="1:17" ht="13.5" thickBot="1">
      <c r="A22" s="6"/>
      <c r="B22" s="6" t="s">
        <v>39</v>
      </c>
      <c r="C22" s="4"/>
      <c r="D22" s="4"/>
      <c r="E22" s="4"/>
      <c r="F22" s="4"/>
      <c r="G22" s="107" t="e">
        <f>((G20/(1+G21))*G21)/G12</f>
        <v>#DIV/0!</v>
      </c>
      <c r="H22" s="107" t="e">
        <f>((H20/(1+H21))*H21)/H12</f>
        <v>#DIV/0!</v>
      </c>
      <c r="I22" s="107" t="e">
        <f>((I20/(1+I21))*I21)/I12</f>
        <v>#DIV/0!</v>
      </c>
      <c r="J22" s="107" t="e">
        <f>((J20/(1+J21))*J21)/J12</f>
        <v>#DIV/0!</v>
      </c>
      <c r="K22" s="107" t="e">
        <f t="shared" ref="K22:P22" si="4">((K20/(1+K21))*K21)/K12</f>
        <v>#DIV/0!</v>
      </c>
      <c r="L22" s="107" t="e">
        <f t="shared" si="4"/>
        <v>#DIV/0!</v>
      </c>
      <c r="M22" s="107" t="e">
        <f t="shared" si="4"/>
        <v>#DIV/0!</v>
      </c>
      <c r="N22" s="107" t="e">
        <f t="shared" si="4"/>
        <v>#DIV/0!</v>
      </c>
      <c r="O22" s="107" t="e">
        <f t="shared" si="4"/>
        <v>#DIV/0!</v>
      </c>
      <c r="P22" s="107" t="e">
        <f t="shared" si="4"/>
        <v>#DIV/0!</v>
      </c>
      <c r="Q22" s="4"/>
    </row>
    <row r="23" spans="1:17" ht="13.5" thickBot="1">
      <c r="A23" s="6"/>
      <c r="B23" s="234" t="s">
        <v>191</v>
      </c>
      <c r="C23" s="234"/>
      <c r="D23" s="234"/>
      <c r="E23" s="234"/>
      <c r="F23" s="234"/>
      <c r="G23" s="268"/>
      <c r="H23" s="268"/>
      <c r="I23" s="268"/>
      <c r="J23" s="268"/>
      <c r="K23" s="268"/>
      <c r="L23" s="268"/>
      <c r="M23" s="268"/>
      <c r="N23" s="268"/>
      <c r="O23" s="268"/>
      <c r="P23" s="268"/>
      <c r="Q23" s="4"/>
    </row>
    <row r="24" spans="1:17">
      <c r="A24" s="4"/>
      <c r="B24" s="4"/>
      <c r="C24" s="4"/>
      <c r="D24" s="4"/>
      <c r="E24" s="4"/>
      <c r="F24" s="4"/>
      <c r="G24" s="147"/>
      <c r="H24" s="147"/>
      <c r="I24" s="147"/>
      <c r="J24" s="147"/>
      <c r="K24" s="147"/>
      <c r="L24" s="147"/>
      <c r="M24" s="147"/>
      <c r="N24" s="147"/>
      <c r="O24" s="147"/>
      <c r="P24" s="147"/>
      <c r="Q24" s="4"/>
    </row>
    <row r="25" spans="1:17">
      <c r="A25" s="441" t="s">
        <v>356</v>
      </c>
      <c r="B25" s="442"/>
      <c r="C25" s="442"/>
      <c r="D25" s="442"/>
      <c r="E25" s="442"/>
      <c r="F25" s="4"/>
      <c r="G25" s="147"/>
      <c r="H25" s="147"/>
      <c r="I25" s="147"/>
      <c r="J25" s="147"/>
      <c r="K25" s="147"/>
      <c r="L25" s="147"/>
      <c r="M25" s="147"/>
      <c r="N25" s="147"/>
      <c r="O25" s="147"/>
      <c r="P25" s="147"/>
      <c r="Q25" s="143"/>
    </row>
    <row r="26" spans="1:17">
      <c r="A26" s="4"/>
      <c r="B26" s="4"/>
      <c r="C26" s="4"/>
      <c r="D26" s="4"/>
      <c r="E26" s="4"/>
      <c r="F26" s="4"/>
      <c r="G26" s="147"/>
      <c r="H26" s="147"/>
      <c r="I26" s="147"/>
      <c r="J26" s="147"/>
      <c r="K26" s="147"/>
      <c r="L26" s="147"/>
      <c r="M26" s="147"/>
      <c r="N26" s="147"/>
      <c r="O26" s="147"/>
      <c r="P26" s="147"/>
      <c r="Q26" s="116"/>
    </row>
    <row r="27" spans="1:17" ht="13.5" thickBot="1">
      <c r="A27" s="7" t="s">
        <v>66</v>
      </c>
      <c r="B27" s="6"/>
      <c r="C27" s="6"/>
      <c r="D27" s="4"/>
      <c r="E27" s="4"/>
      <c r="F27" s="114"/>
      <c r="G27" s="115"/>
      <c r="H27" s="115"/>
      <c r="I27" s="115"/>
      <c r="J27" s="115"/>
      <c r="K27" s="115"/>
      <c r="L27" s="115"/>
      <c r="M27" s="115"/>
      <c r="N27" s="115"/>
      <c r="O27" s="115"/>
      <c r="P27" s="115"/>
      <c r="Q27" s="118"/>
    </row>
    <row r="28" spans="1:17" ht="13.5" thickBot="1">
      <c r="A28" s="6"/>
      <c r="B28" s="13" t="s">
        <v>67</v>
      </c>
      <c r="C28" s="6"/>
      <c r="D28" s="4"/>
      <c r="E28" s="4"/>
      <c r="F28" s="4"/>
      <c r="G28" s="269"/>
      <c r="H28" s="269"/>
      <c r="I28" s="269"/>
      <c r="J28" s="269"/>
      <c r="K28" s="269"/>
      <c r="L28" s="269"/>
      <c r="M28" s="269"/>
      <c r="N28" s="269"/>
      <c r="O28" s="269"/>
      <c r="P28" s="269"/>
      <c r="Q28" s="118"/>
    </row>
    <row r="29" spans="1:17" ht="13.5" thickBot="1">
      <c r="A29" s="6"/>
      <c r="B29" s="13" t="s">
        <v>68</v>
      </c>
      <c r="C29" s="6"/>
      <c r="D29" s="4"/>
      <c r="E29" s="4"/>
      <c r="F29" s="4"/>
      <c r="G29" s="269"/>
      <c r="H29" s="269"/>
      <c r="I29" s="269"/>
      <c r="J29" s="269"/>
      <c r="K29" s="269"/>
      <c r="L29" s="269"/>
      <c r="M29" s="269"/>
      <c r="N29" s="269"/>
      <c r="O29" s="269"/>
      <c r="P29" s="269"/>
      <c r="Q29" s="118"/>
    </row>
    <row r="30" spans="1:17" ht="13.5" thickBot="1">
      <c r="A30" s="6"/>
      <c r="B30" s="13" t="s">
        <v>69</v>
      </c>
      <c r="C30" s="6"/>
      <c r="D30" s="4"/>
      <c r="E30" s="4"/>
      <c r="F30" s="4"/>
      <c r="G30" s="269"/>
      <c r="H30" s="269"/>
      <c r="I30" s="269"/>
      <c r="J30" s="269"/>
      <c r="K30" s="269"/>
      <c r="L30" s="269"/>
      <c r="M30" s="269"/>
      <c r="N30" s="269"/>
      <c r="O30" s="269"/>
      <c r="P30" s="269"/>
      <c r="Q30" s="4"/>
    </row>
    <row r="31" spans="1:17" ht="13.5" thickBot="1">
      <c r="A31" s="6"/>
      <c r="B31" s="110" t="s">
        <v>42</v>
      </c>
      <c r="C31" s="6"/>
      <c r="D31" s="4"/>
      <c r="E31" s="4"/>
      <c r="F31" s="4"/>
      <c r="G31" s="99"/>
      <c r="H31" s="99"/>
      <c r="I31" s="99"/>
      <c r="J31" s="99"/>
      <c r="K31" s="99"/>
      <c r="L31" s="99"/>
      <c r="M31" s="99"/>
      <c r="N31" s="99"/>
      <c r="O31" s="99"/>
      <c r="P31" s="99"/>
      <c r="Q31" s="118"/>
    </row>
    <row r="32" spans="1:17" ht="13.5" thickBot="1">
      <c r="A32" s="6"/>
      <c r="B32" s="13" t="s">
        <v>40</v>
      </c>
      <c r="C32" s="6"/>
      <c r="D32" s="4"/>
      <c r="E32" s="4"/>
      <c r="F32" s="4"/>
      <c r="G32" s="270"/>
      <c r="H32" s="270"/>
      <c r="I32" s="270"/>
      <c r="J32" s="270"/>
      <c r="K32" s="270"/>
      <c r="L32" s="270"/>
      <c r="M32" s="270"/>
      <c r="N32" s="270"/>
      <c r="O32" s="270"/>
      <c r="P32" s="270"/>
      <c r="Q32" s="118"/>
    </row>
    <row r="33" spans="1:17" ht="13.5" thickBot="1">
      <c r="A33" s="6"/>
      <c r="B33" s="13" t="s">
        <v>43</v>
      </c>
      <c r="C33" s="6"/>
      <c r="D33" s="4"/>
      <c r="E33" s="4"/>
      <c r="F33" s="4"/>
      <c r="G33" s="271"/>
      <c r="H33" s="271"/>
      <c r="I33" s="271"/>
      <c r="J33" s="271"/>
      <c r="K33" s="271"/>
      <c r="L33" s="271"/>
      <c r="M33" s="271"/>
      <c r="N33" s="271"/>
      <c r="O33" s="271"/>
      <c r="P33" s="271"/>
      <c r="Q33" s="4"/>
    </row>
    <row r="34" spans="1:17">
      <c r="A34" s="6"/>
      <c r="B34" s="13"/>
      <c r="C34" s="6"/>
      <c r="D34" s="4"/>
      <c r="E34" s="4"/>
      <c r="F34" s="4"/>
      <c r="G34" s="11"/>
      <c r="H34" s="11"/>
      <c r="I34" s="11"/>
      <c r="J34" s="11"/>
      <c r="K34" s="11"/>
      <c r="L34" s="11"/>
      <c r="M34" s="11"/>
      <c r="N34" s="11"/>
      <c r="O34" s="11"/>
      <c r="P34" s="11"/>
      <c r="Q34" s="4"/>
    </row>
    <row r="35" spans="1:17">
      <c r="A35" s="7" t="s">
        <v>76</v>
      </c>
      <c r="B35" s="13"/>
      <c r="C35" s="6"/>
      <c r="D35" s="4"/>
      <c r="E35" s="234"/>
      <c r="F35" s="234"/>
      <c r="G35" s="155"/>
      <c r="H35" s="155"/>
      <c r="I35" s="155"/>
      <c r="J35" s="155"/>
      <c r="K35" s="155"/>
      <c r="L35" s="155"/>
      <c r="M35" s="155"/>
      <c r="N35" s="155"/>
      <c r="O35" s="155"/>
      <c r="P35" s="155"/>
      <c r="Q35" s="4"/>
    </row>
    <row r="36" spans="1:17" ht="13.5" thickBot="1">
      <c r="A36" s="7"/>
      <c r="B36" s="13"/>
      <c r="C36" s="6"/>
      <c r="D36" s="4"/>
      <c r="E36" s="4"/>
      <c r="F36" s="234"/>
      <c r="G36" s="155"/>
      <c r="H36" s="155"/>
      <c r="I36" s="155"/>
      <c r="J36" s="155"/>
      <c r="K36" s="155"/>
      <c r="L36" s="155"/>
      <c r="M36" s="155"/>
      <c r="N36" s="155"/>
      <c r="O36" s="155"/>
      <c r="P36" s="155"/>
      <c r="Q36" s="4"/>
    </row>
    <row r="37" spans="1:17" ht="13.5" thickBot="1">
      <c r="A37" s="7"/>
      <c r="B37" s="13" t="s">
        <v>35</v>
      </c>
      <c r="C37" s="6"/>
      <c r="D37" s="4"/>
      <c r="E37" s="4"/>
      <c r="F37" s="22"/>
      <c r="G37" s="263">
        <v>1</v>
      </c>
      <c r="H37" s="263">
        <v>1</v>
      </c>
      <c r="I37" s="263">
        <v>1</v>
      </c>
      <c r="J37" s="263">
        <v>1</v>
      </c>
      <c r="K37" s="263">
        <v>1</v>
      </c>
      <c r="L37" s="263">
        <v>1</v>
      </c>
      <c r="M37" s="263">
        <v>1</v>
      </c>
      <c r="N37" s="263">
        <v>1</v>
      </c>
      <c r="O37" s="263">
        <v>1</v>
      </c>
      <c r="P37" s="263">
        <v>1</v>
      </c>
      <c r="Q37" s="4"/>
    </row>
    <row r="38" spans="1:17" ht="13.5" thickBot="1">
      <c r="A38" s="7"/>
      <c r="B38" s="13" t="s">
        <v>80</v>
      </c>
      <c r="C38" s="6"/>
      <c r="D38" s="234"/>
      <c r="E38" s="4"/>
      <c r="F38" s="234"/>
      <c r="G38" s="263"/>
      <c r="H38" s="263"/>
      <c r="I38" s="263"/>
      <c r="J38" s="263"/>
      <c r="K38" s="263"/>
      <c r="L38" s="263"/>
      <c r="M38" s="263"/>
      <c r="N38" s="263"/>
      <c r="O38" s="263"/>
      <c r="P38" s="263"/>
      <c r="Q38" s="4"/>
    </row>
    <row r="39" spans="1:17" ht="13.5" thickBot="1">
      <c r="A39" s="7"/>
      <c r="B39" s="390" t="s">
        <v>620</v>
      </c>
      <c r="C39" s="6"/>
      <c r="D39" s="388"/>
      <c r="E39" s="4"/>
      <c r="F39" s="388"/>
      <c r="G39" s="263"/>
      <c r="H39" s="263"/>
      <c r="I39" s="263"/>
      <c r="J39" s="263"/>
      <c r="K39" s="263"/>
      <c r="L39" s="263"/>
      <c r="M39" s="263"/>
      <c r="N39" s="263"/>
      <c r="O39" s="263"/>
      <c r="P39" s="263"/>
      <c r="Q39" s="4"/>
    </row>
    <row r="40" spans="1:17" ht="13.5" thickBot="1">
      <c r="A40" s="7"/>
      <c r="B40" s="390" t="s">
        <v>621</v>
      </c>
      <c r="C40" s="6"/>
      <c r="D40" s="388"/>
      <c r="E40" s="4"/>
      <c r="F40" s="388"/>
      <c r="G40" s="263"/>
      <c r="H40" s="263"/>
      <c r="I40" s="263"/>
      <c r="J40" s="263"/>
      <c r="K40" s="263"/>
      <c r="L40" s="263"/>
      <c r="M40" s="263"/>
      <c r="N40" s="263"/>
      <c r="O40" s="263"/>
      <c r="P40" s="263"/>
      <c r="Q40" s="4"/>
    </row>
    <row r="41" spans="1:17" ht="13.5" thickBot="1">
      <c r="A41" s="7"/>
      <c r="B41" s="390" t="s">
        <v>634</v>
      </c>
      <c r="C41" s="6"/>
      <c r="D41" s="388"/>
      <c r="E41" s="4"/>
      <c r="F41" s="388"/>
      <c r="G41" s="396"/>
      <c r="H41" s="396"/>
      <c r="I41" s="396"/>
      <c r="J41" s="396"/>
      <c r="K41" s="396"/>
      <c r="L41" s="396"/>
      <c r="M41" s="396"/>
      <c r="N41" s="396"/>
      <c r="O41" s="396"/>
      <c r="P41" s="396"/>
      <c r="Q41" s="4"/>
    </row>
    <row r="42" spans="1:17" ht="13.5" thickBot="1">
      <c r="A42" s="7"/>
      <c r="B42" s="390" t="s">
        <v>635</v>
      </c>
      <c r="C42" s="6"/>
      <c r="D42" s="388"/>
      <c r="E42" s="4"/>
      <c r="F42" s="388"/>
      <c r="G42" s="396"/>
      <c r="H42" s="396"/>
      <c r="I42" s="396"/>
      <c r="J42" s="396"/>
      <c r="K42" s="396"/>
      <c r="L42" s="396"/>
      <c r="M42" s="396"/>
      <c r="N42" s="396"/>
      <c r="O42" s="396"/>
      <c r="P42" s="396"/>
      <c r="Q42" s="4"/>
    </row>
  </sheetData>
  <sheetProtection password="CD56" sheet="1" formatCells="0" formatColumns="0" formatRows="0" insertColumns="0" autoFilter="0"/>
  <mergeCells count="3">
    <mergeCell ref="A2:Q2"/>
    <mergeCell ref="A25:E25"/>
    <mergeCell ref="A9:E9"/>
  </mergeCells>
  <dataValidations count="1">
    <dataValidation type="list" allowBlank="1" showInputMessage="1" showErrorMessage="1" sqref="G27:P27">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codeName="Sheet3"/>
  <dimension ref="A1:BM117"/>
  <sheetViews>
    <sheetView view="pageBreakPreview" zoomScale="90" zoomScaleNormal="100" workbookViewId="0">
      <pane xSplit="1" topLeftCell="B1" activePane="topRight" state="frozen"/>
      <selection activeCell="A85" sqref="A85"/>
      <selection pane="topRight" activeCell="BA3" sqref="BA3"/>
    </sheetView>
  </sheetViews>
  <sheetFormatPr defaultRowHeight="12.75"/>
  <cols>
    <col min="1" max="1" width="7.7109375" style="19" customWidth="1"/>
    <col min="2" max="2" width="37.85546875" style="14" customWidth="1"/>
    <col min="3" max="3" width="11.140625" bestFit="1" customWidth="1"/>
    <col min="4" max="4" width="10.28515625" customWidth="1"/>
    <col min="5" max="5" width="14.28515625" customWidth="1"/>
    <col min="6" max="6" width="21.7109375" customWidth="1"/>
    <col min="7" max="7" width="18" style="14" customWidth="1"/>
    <col min="8" max="8" width="33.85546875" style="14" bestFit="1" customWidth="1"/>
    <col min="9" max="9" width="3.85546875" style="18" customWidth="1"/>
    <col min="10" max="10" width="6.140625" style="18" customWidth="1"/>
    <col min="11" max="11" width="11.42578125" style="18" customWidth="1"/>
    <col min="12" max="12" width="6.140625" style="18" customWidth="1"/>
    <col min="13" max="13" width="6" style="18" customWidth="1"/>
    <col min="14" max="14" width="3.85546875" style="18" customWidth="1"/>
    <col min="15" max="15" width="7.28515625" style="18" customWidth="1"/>
    <col min="16" max="17" width="6.7109375" style="18" customWidth="1"/>
    <col min="18" max="18" width="6.5703125" style="18" customWidth="1"/>
    <col min="19" max="19" width="3.85546875" style="18" customWidth="1"/>
    <col min="20" max="20" width="10" style="14" customWidth="1"/>
    <col min="21" max="21" width="8.28515625" style="14" customWidth="1"/>
    <col min="22" max="22" width="10" style="14" customWidth="1"/>
    <col min="23" max="23" width="10.42578125" style="14" customWidth="1"/>
    <col min="24" max="24" width="12.5703125" style="14" customWidth="1"/>
    <col min="25" max="25" width="11.7109375" style="83" customWidth="1"/>
    <col min="26" max="26" width="11" style="83" customWidth="1"/>
    <col min="27" max="27" width="11.28515625" style="83" customWidth="1"/>
    <col min="28" max="28" width="6.85546875" style="14" customWidth="1"/>
    <col min="29" max="30" width="9.85546875" style="14" customWidth="1"/>
    <col min="31" max="31" width="10" style="14" customWidth="1"/>
    <col min="32" max="32" width="10" style="74" customWidth="1"/>
    <col min="33" max="60" width="10" style="14" customWidth="1"/>
    <col min="61" max="61" width="3.28515625" style="74" customWidth="1"/>
    <col min="62" max="62" width="13.42578125" style="14" bestFit="1" customWidth="1"/>
    <col min="63" max="63" width="10.42578125" style="14" customWidth="1"/>
    <col min="64" max="64" width="10.7109375" style="14" customWidth="1"/>
    <col min="65" max="65" width="10.85546875" customWidth="1"/>
  </cols>
  <sheetData>
    <row r="1" spans="1:65" ht="35.25">
      <c r="A1" s="67" t="str">
        <f>Summary!A1</f>
        <v>Hub/NPD Payment Mechanism</v>
      </c>
      <c r="J1" s="18" t="s">
        <v>193</v>
      </c>
      <c r="T1" s="18" t="s">
        <v>346</v>
      </c>
      <c r="AX1" s="491" t="s">
        <v>495</v>
      </c>
      <c r="AY1" s="491"/>
      <c r="AZ1" s="491"/>
      <c r="BA1" s="491"/>
      <c r="BJ1" s="209" t="s">
        <v>70</v>
      </c>
      <c r="BK1" s="209" t="s">
        <v>71</v>
      </c>
      <c r="BL1" s="133" t="s">
        <v>486</v>
      </c>
      <c r="BM1" s="209" t="s">
        <v>218</v>
      </c>
    </row>
    <row r="2" spans="1:65" ht="18.75" thickBot="1">
      <c r="A2" s="129" t="str">
        <f>Summary!A2</f>
        <v>[Project Name]</v>
      </c>
      <c r="J2" s="261" t="s">
        <v>157</v>
      </c>
      <c r="K2" s="261" t="s">
        <v>158</v>
      </c>
      <c r="L2" s="261" t="s">
        <v>159</v>
      </c>
      <c r="M2" s="261" t="s">
        <v>160</v>
      </c>
      <c r="T2" s="261" t="s">
        <v>157</v>
      </c>
      <c r="U2" s="261" t="s">
        <v>158</v>
      </c>
      <c r="V2" s="261" t="s">
        <v>159</v>
      </c>
      <c r="W2" s="261" t="s">
        <v>160</v>
      </c>
      <c r="AX2" s="228" t="s">
        <v>157</v>
      </c>
      <c r="AY2" s="228" t="s">
        <v>158</v>
      </c>
      <c r="AZ2" s="228" t="s">
        <v>159</v>
      </c>
      <c r="BA2" s="228" t="s">
        <v>160</v>
      </c>
      <c r="BH2" s="447" t="s">
        <v>67</v>
      </c>
      <c r="BI2" s="447"/>
      <c r="BJ2" s="210">
        <f>Summary!G26</f>
        <v>0</v>
      </c>
      <c r="BK2" s="211">
        <f>BJ2*Summary!$G$16</f>
        <v>0</v>
      </c>
      <c r="BL2" s="211">
        <f>IF(Summary!$G$40="Sessions",'Performance Failure Scenarios'!BJ2,'Performance Failure Scenarios'!BK2)</f>
        <v>0</v>
      </c>
      <c r="BM2" s="209">
        <f>COUNTIF(C:C,BH2)</f>
        <v>13</v>
      </c>
    </row>
    <row r="3" spans="1:65" ht="13.5" thickBot="1">
      <c r="A3" s="130" t="str">
        <f>Summary!$A$3</f>
        <v>Payment Mechanism Calibration</v>
      </c>
      <c r="I3" s="119" t="s">
        <v>69</v>
      </c>
      <c r="J3" s="105">
        <f>SUMIF($C$22:$C$117,$S$3,J$22:J$117)</f>
        <v>0</v>
      </c>
      <c r="K3" s="105">
        <f>SUMIF($C$22:$C$117,$S$3,K$22:K$117)</f>
        <v>0</v>
      </c>
      <c r="L3" s="105">
        <f>SUMIF($C$22:$C$117,$S$3,L$22:L$117)</f>
        <v>0</v>
      </c>
      <c r="M3" s="105">
        <f>SUMIF($C$22:$C$117,$S$3,M$22:M$117)</f>
        <v>0</v>
      </c>
      <c r="N3" s="51"/>
      <c r="O3" s="51"/>
      <c r="P3" s="51"/>
      <c r="Q3" s="51"/>
      <c r="S3" s="119" t="s">
        <v>69</v>
      </c>
      <c r="T3" s="105">
        <f>SUMIF($C$22:$C$117,$S$3,T$22:T$117)</f>
        <v>0</v>
      </c>
      <c r="U3" s="105">
        <f>SUMIF($C$22:$C$117,$S$3,U$22:U$117)</f>
        <v>0</v>
      </c>
      <c r="V3" s="105">
        <f>SUMIF($C$22:$C$117,$S$3,V$22:V$117)</f>
        <v>0</v>
      </c>
      <c r="W3" s="105">
        <f>SUMIF($C$22:$C$117,$S$3,W$22:W$117)</f>
        <v>0</v>
      </c>
      <c r="AW3" s="119" t="s">
        <v>69</v>
      </c>
      <c r="AX3" s="105">
        <f>SUM(BE20:BE117)</f>
        <v>0</v>
      </c>
      <c r="AY3" s="105">
        <f>SUM(BF20:BF117)</f>
        <v>0</v>
      </c>
      <c r="AZ3" s="105">
        <f>SUM(BG20:BG117)</f>
        <v>0</v>
      </c>
      <c r="BA3" s="105">
        <f>SUM(BH20:BH117)</f>
        <v>0</v>
      </c>
      <c r="BH3" s="447" t="s">
        <v>68</v>
      </c>
      <c r="BI3" s="447"/>
      <c r="BJ3" s="210">
        <f>Summary!G27</f>
        <v>0</v>
      </c>
      <c r="BK3" s="211">
        <f>BJ3*Summary!$G$16</f>
        <v>0</v>
      </c>
      <c r="BL3" s="211">
        <f>IF(Summary!$G$40="Sessions",'Performance Failure Scenarios'!BJ3,'Performance Failure Scenarios'!BK3)</f>
        <v>0</v>
      </c>
      <c r="BM3" s="209">
        <f>COUNTIF(C:C,BH3)</f>
        <v>36</v>
      </c>
    </row>
    <row r="4" spans="1:65" ht="13.5" thickBot="1">
      <c r="A4" s="130" t="str">
        <f ca="1">RIGHT(CELL("filename",A1),LEN(CELL("filename",A1))-FIND("]",CELL("filename",A1)))</f>
        <v>Performance Failure Scenarios</v>
      </c>
      <c r="I4" s="119" t="s">
        <v>68</v>
      </c>
      <c r="J4" s="105">
        <f>SUMIF($C$22:$C$117,$S$4,J$22:J$117)</f>
        <v>0</v>
      </c>
      <c r="K4" s="105">
        <f>SUMIF($C$22:$C$117,$S$4,K$22:K$117)</f>
        <v>0</v>
      </c>
      <c r="L4" s="105">
        <f>SUMIF($C$22:$C$117,$S$4,L$22:L$117)</f>
        <v>0</v>
      </c>
      <c r="M4" s="105">
        <f>SUMIF($C$22:$C$117,$S$4,M$22:M$117)</f>
        <v>0</v>
      </c>
      <c r="N4" s="51"/>
      <c r="O4" s="51"/>
      <c r="P4" s="51"/>
      <c r="Q4" s="51"/>
      <c r="S4" s="119" t="s">
        <v>68</v>
      </c>
      <c r="T4" s="105">
        <f>SUMIF($C$22:$C$117,$S$4,T$22:T$117)</f>
        <v>0</v>
      </c>
      <c r="U4" s="105">
        <f>SUMIF($C$22:$C$117,$S$4,U$22:U$117)</f>
        <v>0</v>
      </c>
      <c r="V4" s="105">
        <f>SUMIF($C$22:$C$117,$S$4,V$22:V$117)</f>
        <v>0</v>
      </c>
      <c r="W4" s="105">
        <f>SUMIF($C$22:$C$117,$S$4,W$22:W$117)</f>
        <v>0</v>
      </c>
      <c r="AW4" s="119" t="s">
        <v>68</v>
      </c>
      <c r="AX4" s="105">
        <f>SUM(BA20:BA117)</f>
        <v>0</v>
      </c>
      <c r="AY4" s="105">
        <f>SUM(BB20:BB117)</f>
        <v>0</v>
      </c>
      <c r="AZ4" s="105">
        <f>SUM(BC20:BC117)</f>
        <v>0</v>
      </c>
      <c r="BA4" s="105">
        <f>SUM(BD20:BD117)</f>
        <v>0</v>
      </c>
      <c r="BH4" s="447" t="s">
        <v>69</v>
      </c>
      <c r="BI4" s="447"/>
      <c r="BJ4" s="210">
        <f>Summary!G28</f>
        <v>0</v>
      </c>
      <c r="BK4" s="211">
        <f>BJ4*Summary!$G$16</f>
        <v>0</v>
      </c>
      <c r="BL4" s="211">
        <f>IF(Summary!$G$40="Sessions",'Performance Failure Scenarios'!BJ4,'Performance Failure Scenarios'!BK4)</f>
        <v>0</v>
      </c>
      <c r="BM4" s="209">
        <f>COUNTIF(C:C,BH4)</f>
        <v>22</v>
      </c>
    </row>
    <row r="5" spans="1:65" ht="13.5" thickBot="1">
      <c r="I5" s="119" t="s">
        <v>67</v>
      </c>
      <c r="J5" s="105">
        <f>SUMIF($C$22:$C$117,$S$5,J$22:J$117)</f>
        <v>0</v>
      </c>
      <c r="K5" s="105">
        <f>SUMIF($C$22:$C$117,$S$5,K$22:K$117)</f>
        <v>0</v>
      </c>
      <c r="L5" s="105">
        <f>SUMIF($C$22:$C$117,$S$5,L$22:L$117)</f>
        <v>0</v>
      </c>
      <c r="M5" s="105">
        <f>SUMIF($C$22:$C$117,$S$5,M$22:M$117)</f>
        <v>0</v>
      </c>
      <c r="N5" s="51"/>
      <c r="O5" s="51"/>
      <c r="P5" s="51"/>
      <c r="Q5" s="51"/>
      <c r="S5" s="119" t="s">
        <v>67</v>
      </c>
      <c r="T5" s="105">
        <f>SUMIF($C$22:$C$117,$S$5,T$22:T$117)</f>
        <v>0</v>
      </c>
      <c r="U5" s="105">
        <f>SUMIF($C$22:$C$117,$S$5,U$22:U$117)</f>
        <v>0</v>
      </c>
      <c r="V5" s="105">
        <f>SUMIF($C$22:$C$117,$S$5,V$22:V$117)</f>
        <v>0</v>
      </c>
      <c r="W5" s="105">
        <f>SUMIF($C$22:$C$117,$S$5,W$22:W$117)</f>
        <v>0</v>
      </c>
      <c r="AW5" s="119" t="s">
        <v>67</v>
      </c>
      <c r="AX5" s="105">
        <f>SUM(AW20:AW117)</f>
        <v>0</v>
      </c>
      <c r="AY5" s="105">
        <f>SUM(AX20:AX117)</f>
        <v>0</v>
      </c>
      <c r="AZ5" s="105">
        <f>SUM(AY20:AY117)</f>
        <v>0</v>
      </c>
      <c r="BA5" s="105">
        <f>SUM(AZ20:AZ117)</f>
        <v>0</v>
      </c>
      <c r="BJ5" s="261"/>
      <c r="BK5" s="261"/>
      <c r="BL5" s="261"/>
      <c r="BM5" s="93"/>
    </row>
    <row r="6" spans="1:65" ht="13.5" thickBot="1">
      <c r="I6" s="120" t="s">
        <v>115</v>
      </c>
      <c r="J6" s="105">
        <f>SUM(J3:J5)</f>
        <v>0</v>
      </c>
      <c r="K6" s="105">
        <f>SUM(K3:K5)</f>
        <v>0</v>
      </c>
      <c r="L6" s="105">
        <f>SUM(L3:L5)</f>
        <v>0</v>
      </c>
      <c r="M6" s="105">
        <f>SUM(M3:M5)</f>
        <v>0</v>
      </c>
      <c r="N6" s="52"/>
      <c r="O6" s="52"/>
      <c r="P6" s="52"/>
      <c r="Q6" s="52"/>
      <c r="S6" s="120" t="s">
        <v>115</v>
      </c>
      <c r="T6" s="105">
        <f>SUM(T3:T5)</f>
        <v>0</v>
      </c>
      <c r="U6" s="105">
        <f>SUM(U3:U5)</f>
        <v>0</v>
      </c>
      <c r="V6" s="105">
        <f>SUM(V3:V5)</f>
        <v>0</v>
      </c>
      <c r="W6" s="105">
        <f>SUM(W3:W5)</f>
        <v>0</v>
      </c>
      <c r="AW6" s="227" t="s">
        <v>115</v>
      </c>
      <c r="AX6" s="105">
        <f>SUM(AX3:AX5)</f>
        <v>0</v>
      </c>
      <c r="AY6" s="105">
        <f t="shared" ref="AY6:BA6" si="0">SUM(AY3:AY5)</f>
        <v>0</v>
      </c>
      <c r="AZ6" s="105">
        <f t="shared" si="0"/>
        <v>0</v>
      </c>
      <c r="BA6" s="105">
        <f t="shared" si="0"/>
        <v>0</v>
      </c>
      <c r="BI6" s="89"/>
      <c r="BJ6" s="261" t="str">
        <f>BJ19</f>
        <v>Good</v>
      </c>
      <c r="BK6" s="261" t="str">
        <f>BK19</f>
        <v>Fair</v>
      </c>
      <c r="BL6" s="261" t="str">
        <f>BL19</f>
        <v>Poor</v>
      </c>
      <c r="BM6" s="93" t="s">
        <v>160</v>
      </c>
    </row>
    <row r="7" spans="1:65" ht="38.25" customHeight="1">
      <c r="J7" s="261"/>
      <c r="K7" s="261"/>
      <c r="L7" s="261"/>
      <c r="M7" s="261"/>
      <c r="T7" s="261"/>
      <c r="U7" s="261"/>
      <c r="V7" s="261"/>
      <c r="W7" s="261"/>
      <c r="X7" s="448" t="s">
        <v>477</v>
      </c>
      <c r="Y7" s="448"/>
      <c r="Z7" s="448"/>
      <c r="AA7" s="448"/>
      <c r="AX7" s="226"/>
      <c r="AY7" s="226"/>
      <c r="AZ7" s="226"/>
      <c r="BA7" s="226"/>
      <c r="BI7" s="104" t="s">
        <v>171</v>
      </c>
      <c r="BJ7" s="95">
        <f>SUM(BJ22:BJ117)</f>
        <v>0</v>
      </c>
      <c r="BK7" s="95">
        <f>SUM(BK22:BK117)</f>
        <v>0</v>
      </c>
      <c r="BL7" s="95">
        <f>SUM(BL22:BL1117)</f>
        <v>0</v>
      </c>
      <c r="BM7" s="95">
        <f>SUM(BM22:BM1117)</f>
        <v>0</v>
      </c>
    </row>
    <row r="8" spans="1:65" ht="12.75" customHeight="1">
      <c r="J8" s="53" t="s">
        <v>194</v>
      </c>
      <c r="K8" s="261"/>
      <c r="L8" s="261"/>
      <c r="M8" s="261"/>
      <c r="N8" s="53"/>
      <c r="O8" s="53"/>
      <c r="P8" s="53"/>
      <c r="Q8" s="53"/>
      <c r="T8" s="134" t="s">
        <v>347</v>
      </c>
      <c r="U8" s="261"/>
      <c r="V8" s="261"/>
      <c r="W8" s="261"/>
      <c r="X8" s="448"/>
      <c r="Y8" s="448"/>
      <c r="Z8" s="448"/>
      <c r="AA8" s="448"/>
      <c r="BI8" s="104" t="s">
        <v>172</v>
      </c>
      <c r="BJ8" s="94" t="e">
        <f>BJ7/Summary!$G$13</f>
        <v>#DIV/0!</v>
      </c>
      <c r="BK8" s="94" t="e">
        <f>BK7/Summary!$G$13</f>
        <v>#DIV/0!</v>
      </c>
      <c r="BL8" s="94" t="e">
        <f>BL7/Summary!$G$13</f>
        <v>#DIV/0!</v>
      </c>
      <c r="BM8" s="94" t="e">
        <f>BM7/Summary!$G$13</f>
        <v>#DIV/0!</v>
      </c>
    </row>
    <row r="9" spans="1:65" ht="26.25" thickBot="1">
      <c r="J9" s="261" t="s">
        <v>157</v>
      </c>
      <c r="K9" s="261" t="s">
        <v>158</v>
      </c>
      <c r="L9" s="261" t="s">
        <v>159</v>
      </c>
      <c r="M9" s="261" t="s">
        <v>160</v>
      </c>
      <c r="T9" s="261" t="s">
        <v>157</v>
      </c>
      <c r="U9" s="261" t="s">
        <v>158</v>
      </c>
      <c r="V9" s="261" t="s">
        <v>159</v>
      </c>
      <c r="W9" s="261" t="s">
        <v>160</v>
      </c>
      <c r="X9" s="417"/>
      <c r="Y9" s="416" t="s">
        <v>642</v>
      </c>
      <c r="Z9" s="419" t="s">
        <v>641</v>
      </c>
    </row>
    <row r="10" spans="1:65" ht="13.5" customHeight="1" thickBot="1">
      <c r="I10" s="119" t="s">
        <v>69</v>
      </c>
      <c r="J10" s="105">
        <f>J3/12</f>
        <v>0</v>
      </c>
      <c r="K10" s="105">
        <f>K3/12</f>
        <v>0</v>
      </c>
      <c r="L10" s="105">
        <f>L3/12</f>
        <v>0</v>
      </c>
      <c r="M10" s="105">
        <f>M3/12</f>
        <v>0</v>
      </c>
      <c r="N10" s="51"/>
      <c r="O10" s="51"/>
      <c r="P10" s="51"/>
      <c r="Q10" s="51"/>
      <c r="S10" s="119" t="s">
        <v>69</v>
      </c>
      <c r="T10" s="105">
        <f>T3/12</f>
        <v>0</v>
      </c>
      <c r="U10" s="105">
        <f>U3/12</f>
        <v>0</v>
      </c>
      <c r="V10" s="105">
        <f>V3/12</f>
        <v>0</v>
      </c>
      <c r="W10" s="105">
        <f>W3/12</f>
        <v>0</v>
      </c>
      <c r="X10" s="261" t="s">
        <v>283</v>
      </c>
      <c r="Y10" s="126">
        <f>IF(Z10&gt;0,Z10,ROUNDDOWN(MAX(AA22:AA117),0))</f>
        <v>0</v>
      </c>
      <c r="Z10" s="435"/>
      <c r="AA10" s="418" t="s">
        <v>484</v>
      </c>
      <c r="AC10" s="104"/>
      <c r="AD10" s="104"/>
      <c r="AE10" s="104"/>
      <c r="AF10" s="128"/>
      <c r="AG10" s="104"/>
      <c r="AH10" s="104"/>
      <c r="AI10" s="104"/>
      <c r="AJ10" s="104"/>
      <c r="AK10" s="104"/>
      <c r="AL10" s="104"/>
      <c r="AM10" s="104"/>
      <c r="AN10" s="104"/>
      <c r="AO10" s="104"/>
      <c r="AP10" s="104"/>
      <c r="AQ10" s="104"/>
      <c r="AR10" s="104"/>
      <c r="AS10" s="104"/>
      <c r="AT10" s="104"/>
      <c r="AU10" s="104"/>
      <c r="AV10" s="104"/>
      <c r="AW10" s="104"/>
      <c r="AX10" s="104"/>
      <c r="AY10" s="104"/>
      <c r="AZ10" s="104"/>
      <c r="BA10" s="104"/>
      <c r="BG10" s="104"/>
      <c r="BH10" s="104"/>
    </row>
    <row r="11" spans="1:65" ht="13.5" customHeight="1" thickBot="1">
      <c r="I11" s="119" t="s">
        <v>68</v>
      </c>
      <c r="J11" s="105">
        <f t="shared" ref="J11:L11" si="1">J4/12</f>
        <v>0</v>
      </c>
      <c r="K11" s="105">
        <f t="shared" si="1"/>
        <v>0</v>
      </c>
      <c r="L11" s="105">
        <f t="shared" si="1"/>
        <v>0</v>
      </c>
      <c r="M11" s="105">
        <f>M4/12</f>
        <v>0</v>
      </c>
      <c r="N11" s="51"/>
      <c r="O11" s="51"/>
      <c r="P11" s="51"/>
      <c r="Q11" s="51"/>
      <c r="S11" s="119" t="s">
        <v>68</v>
      </c>
      <c r="T11" s="105">
        <f t="shared" ref="T11:V12" si="2">T4/12</f>
        <v>0</v>
      </c>
      <c r="U11" s="105">
        <f t="shared" si="2"/>
        <v>0</v>
      </c>
      <c r="V11" s="105">
        <f t="shared" si="2"/>
        <v>0</v>
      </c>
      <c r="W11" s="105">
        <f>W4/12</f>
        <v>0</v>
      </c>
      <c r="X11" s="261" t="s">
        <v>290</v>
      </c>
      <c r="Y11" s="126">
        <f>IF(Z11&gt;0,Z11,ROUNDDOWN(MAX(AC22:AC117),0))</f>
        <v>0</v>
      </c>
      <c r="Z11" s="435"/>
      <c r="AA11" s="483" t="s">
        <v>485</v>
      </c>
      <c r="AC11" s="104"/>
      <c r="AD11" s="104"/>
      <c r="AE11" s="104"/>
      <c r="AF11" s="128"/>
      <c r="AG11" s="260"/>
      <c r="AH11" s="260"/>
      <c r="AI11" s="260"/>
      <c r="AJ11" s="260"/>
      <c r="AK11" s="260"/>
      <c r="AL11" s="260"/>
      <c r="AM11" s="260"/>
      <c r="AN11" s="260"/>
      <c r="AO11" s="260"/>
      <c r="AP11" s="260"/>
      <c r="AQ11" s="260"/>
      <c r="AR11" s="260"/>
      <c r="AS11" s="260"/>
      <c r="AT11" s="260"/>
      <c r="AU11" s="260"/>
      <c r="AV11" s="260"/>
      <c r="AW11" s="260"/>
      <c r="AX11" s="260"/>
      <c r="AY11" s="260"/>
      <c r="AZ11" s="260"/>
      <c r="BA11" s="260"/>
      <c r="BG11" s="260"/>
      <c r="BH11" s="260"/>
    </row>
    <row r="12" spans="1:65" ht="15" customHeight="1" thickBot="1">
      <c r="I12" s="119" t="s">
        <v>67</v>
      </c>
      <c r="J12" s="105">
        <f t="shared" ref="J12:L12" si="3">J5/12</f>
        <v>0</v>
      </c>
      <c r="K12" s="105">
        <f t="shared" si="3"/>
        <v>0</v>
      </c>
      <c r="L12" s="105">
        <f t="shared" si="3"/>
        <v>0</v>
      </c>
      <c r="M12" s="105">
        <f>M5/12</f>
        <v>0</v>
      </c>
      <c r="N12" s="51"/>
      <c r="O12" s="51"/>
      <c r="P12" s="51"/>
      <c r="Q12" s="51"/>
      <c r="S12" s="119" t="s">
        <v>67</v>
      </c>
      <c r="T12" s="105">
        <f t="shared" si="2"/>
        <v>0</v>
      </c>
      <c r="U12" s="105">
        <f t="shared" si="2"/>
        <v>0</v>
      </c>
      <c r="V12" s="105">
        <f t="shared" si="2"/>
        <v>0</v>
      </c>
      <c r="W12" s="105">
        <f>W5/12</f>
        <v>0</v>
      </c>
      <c r="X12" s="261" t="s">
        <v>291</v>
      </c>
      <c r="Y12" s="126">
        <f>IF(Z12&gt;0,Z12,ROUNDDOWN(MAX(AD22:AD117),0))</f>
        <v>0</v>
      </c>
      <c r="Z12" s="435"/>
      <c r="AA12" s="483"/>
      <c r="AC12" s="104"/>
      <c r="AD12" s="104"/>
      <c r="AE12" s="104"/>
      <c r="AF12" s="128"/>
      <c r="AG12" s="260"/>
      <c r="AH12" s="260"/>
      <c r="AI12" s="260"/>
      <c r="AJ12" s="260"/>
      <c r="AK12" s="448" t="s">
        <v>487</v>
      </c>
      <c r="AL12" s="448"/>
      <c r="AM12" s="448"/>
      <c r="AN12" s="448"/>
      <c r="AO12" s="260"/>
      <c r="AP12" s="260"/>
      <c r="AQ12" s="260"/>
      <c r="AR12" s="260"/>
      <c r="AS12" s="260"/>
      <c r="AT12" s="260"/>
      <c r="AU12" s="260"/>
      <c r="AV12" s="260"/>
      <c r="AW12" s="260"/>
      <c r="AX12" s="260"/>
      <c r="AY12" s="260"/>
      <c r="AZ12" s="260"/>
      <c r="BA12" s="260"/>
      <c r="BG12" s="260"/>
      <c r="BH12" s="260"/>
    </row>
    <row r="13" spans="1:65" ht="12.75" customHeight="1" thickBot="1">
      <c r="I13" s="120" t="s">
        <v>115</v>
      </c>
      <c r="J13" s="105">
        <f>SUM(J10:J12)</f>
        <v>0</v>
      </c>
      <c r="K13" s="105">
        <f>SUM(K10:K12)</f>
        <v>0</v>
      </c>
      <c r="L13" s="105">
        <f>SUM(L10:L12)</f>
        <v>0</v>
      </c>
      <c r="M13" s="105">
        <f>SUM(M10:M12)</f>
        <v>0</v>
      </c>
      <c r="N13" s="52"/>
      <c r="O13" s="52"/>
      <c r="P13" s="52"/>
      <c r="Q13" s="52"/>
      <c r="S13" s="120" t="s">
        <v>115</v>
      </c>
      <c r="T13" s="105">
        <f>SUM(T10:T12)</f>
        <v>0</v>
      </c>
      <c r="U13" s="105">
        <f>SUM(U10:U12)</f>
        <v>0</v>
      </c>
      <c r="V13" s="105">
        <f>SUM(V10:V12)</f>
        <v>0</v>
      </c>
      <c r="W13" s="105">
        <f>SUM(W10:W12)</f>
        <v>0</v>
      </c>
      <c r="X13" s="261" t="s">
        <v>292</v>
      </c>
      <c r="Y13" s="126">
        <f>IF(Z13&gt;0,Z13,ROUNDDOWN(MAX(AE22:AE117),0))</f>
        <v>0</v>
      </c>
      <c r="Z13" s="435"/>
      <c r="AA13" s="483"/>
      <c r="AC13" s="92"/>
      <c r="AD13" s="92"/>
      <c r="AE13" s="92"/>
      <c r="AF13" s="127"/>
      <c r="AG13" s="92"/>
      <c r="AH13" s="92"/>
      <c r="AI13" s="92"/>
      <c r="AJ13" s="92"/>
      <c r="AK13" s="14" t="str">
        <f>IF(T12&gt;$Y$10,"True","False")</f>
        <v>False</v>
      </c>
      <c r="AL13" s="14" t="str">
        <f>IF(U12&gt;$Y$10,"True","False")</f>
        <v>False</v>
      </c>
      <c r="AM13" s="14" t="str">
        <f>IF(V12&gt;$Y$10,"True","False")</f>
        <v>False</v>
      </c>
      <c r="AN13" s="14" t="str">
        <f>IF(W12&gt;$Y$10,"True","False")</f>
        <v>False</v>
      </c>
      <c r="AO13" s="92"/>
      <c r="AP13" s="92"/>
      <c r="AQ13" s="92"/>
      <c r="AR13" s="92"/>
      <c r="AS13" s="92"/>
      <c r="AT13" s="92"/>
      <c r="AU13" s="92"/>
      <c r="AV13" s="92"/>
      <c r="AW13" s="92"/>
      <c r="AX13" s="92"/>
      <c r="AY13" s="92"/>
      <c r="AZ13" s="92"/>
      <c r="BA13" s="92"/>
      <c r="BG13" s="92"/>
      <c r="BH13" s="92"/>
    </row>
    <row r="14" spans="1:65" ht="12.75" customHeight="1">
      <c r="J14" s="52"/>
      <c r="K14" s="52"/>
      <c r="L14" s="52"/>
      <c r="M14" s="52"/>
      <c r="N14" s="52"/>
      <c r="O14" s="52"/>
      <c r="P14" s="52"/>
      <c r="Q14" s="52"/>
      <c r="R14" s="52"/>
      <c r="S14" s="52"/>
      <c r="T14" s="111"/>
      <c r="U14" s="111"/>
      <c r="V14" s="111"/>
      <c r="W14" s="111"/>
      <c r="AC14" s="92"/>
      <c r="AD14" s="92"/>
      <c r="AE14" s="92"/>
      <c r="AF14" s="127"/>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row>
    <row r="15" spans="1:65" ht="12.75" customHeight="1" thickBot="1">
      <c r="Z15" s="136"/>
      <c r="AA15" s="137"/>
      <c r="AB15" s="135"/>
      <c r="AC15" s="258"/>
      <c r="AD15" s="258"/>
      <c r="AE15" s="258"/>
      <c r="AW15" s="258"/>
      <c r="AX15" s="258"/>
      <c r="AY15" s="258"/>
      <c r="AZ15" s="258"/>
      <c r="BA15" s="258"/>
      <c r="BB15" s="258"/>
      <c r="BC15" s="258"/>
      <c r="BD15" s="258"/>
      <c r="BE15" s="258"/>
      <c r="BF15" s="258"/>
      <c r="BG15" s="258"/>
      <c r="BH15" s="258"/>
      <c r="BJ15" s="140"/>
      <c r="BK15" s="140"/>
      <c r="BL15" s="140"/>
      <c r="BM15" s="140"/>
    </row>
    <row r="16" spans="1:65" ht="12.75" customHeight="1" thickTop="1">
      <c r="J16" s="498" t="s">
        <v>494</v>
      </c>
      <c r="K16" s="499"/>
      <c r="L16" s="499"/>
      <c r="M16" s="499"/>
      <c r="N16" s="499"/>
      <c r="O16" s="499"/>
      <c r="P16" s="499"/>
      <c r="Q16" s="499"/>
      <c r="R16" s="500"/>
      <c r="T16" s="484" t="s">
        <v>478</v>
      </c>
      <c r="U16" s="485"/>
      <c r="V16" s="485"/>
      <c r="W16" s="485"/>
      <c r="X16" s="486"/>
      <c r="Z16" s="472" t="s">
        <v>479</v>
      </c>
      <c r="AA16" s="473"/>
      <c r="AB16" s="473"/>
      <c r="AC16" s="473"/>
      <c r="AD16" s="473"/>
      <c r="AE16" s="474"/>
      <c r="AG16" s="449" t="s">
        <v>480</v>
      </c>
      <c r="AH16" s="450"/>
      <c r="AI16" s="450"/>
      <c r="AJ16" s="451"/>
      <c r="AK16" s="449" t="s">
        <v>481</v>
      </c>
      <c r="AL16" s="450"/>
      <c r="AM16" s="450"/>
      <c r="AN16" s="451"/>
      <c r="AO16" s="449" t="s">
        <v>483</v>
      </c>
      <c r="AP16" s="450"/>
      <c r="AQ16" s="450"/>
      <c r="AR16" s="450"/>
      <c r="AS16" s="450"/>
      <c r="AT16" s="450"/>
      <c r="AU16" s="450"/>
      <c r="AV16" s="451"/>
      <c r="AW16" s="455" t="s">
        <v>482</v>
      </c>
      <c r="AX16" s="455"/>
      <c r="AY16" s="455"/>
      <c r="AZ16" s="455"/>
      <c r="BA16" s="455"/>
      <c r="BB16" s="455"/>
      <c r="BC16" s="455"/>
      <c r="BD16" s="455"/>
      <c r="BE16" s="455"/>
      <c r="BF16" s="455"/>
      <c r="BG16" s="455"/>
      <c r="BH16" s="456"/>
      <c r="BJ16" s="449" t="s">
        <v>294</v>
      </c>
      <c r="BK16" s="455"/>
      <c r="BL16" s="455"/>
      <c r="BM16" s="456"/>
    </row>
    <row r="17" spans="1:65" ht="12.75" customHeight="1">
      <c r="J17" s="501"/>
      <c r="K17" s="502"/>
      <c r="L17" s="502"/>
      <c r="M17" s="502"/>
      <c r="N17" s="502"/>
      <c r="O17" s="502"/>
      <c r="P17" s="502"/>
      <c r="Q17" s="502"/>
      <c r="R17" s="503"/>
      <c r="T17" s="487"/>
      <c r="U17" s="488"/>
      <c r="V17" s="488"/>
      <c r="W17" s="488"/>
      <c r="X17" s="489"/>
      <c r="Z17" s="475"/>
      <c r="AA17" s="476"/>
      <c r="AB17" s="476"/>
      <c r="AC17" s="476"/>
      <c r="AD17" s="476"/>
      <c r="AE17" s="477"/>
      <c r="AG17" s="452"/>
      <c r="AH17" s="453"/>
      <c r="AI17" s="453"/>
      <c r="AJ17" s="454"/>
      <c r="AK17" s="452"/>
      <c r="AL17" s="453"/>
      <c r="AM17" s="453"/>
      <c r="AN17" s="454"/>
      <c r="AO17" s="452"/>
      <c r="AP17" s="453"/>
      <c r="AQ17" s="453"/>
      <c r="AR17" s="453"/>
      <c r="AS17" s="453"/>
      <c r="AT17" s="453"/>
      <c r="AU17" s="453"/>
      <c r="AV17" s="454"/>
      <c r="AW17" s="457"/>
      <c r="AX17" s="457"/>
      <c r="AY17" s="457"/>
      <c r="AZ17" s="457"/>
      <c r="BA17" s="457"/>
      <c r="BB17" s="457"/>
      <c r="BC17" s="457"/>
      <c r="BD17" s="457"/>
      <c r="BE17" s="457"/>
      <c r="BF17" s="457"/>
      <c r="BG17" s="457"/>
      <c r="BH17" s="458"/>
      <c r="BJ17" s="459"/>
      <c r="BK17" s="457"/>
      <c r="BL17" s="457"/>
      <c r="BM17" s="458"/>
    </row>
    <row r="18" spans="1:65" ht="26.25" customHeight="1" thickBot="1">
      <c r="A18" s="497" t="s">
        <v>136</v>
      </c>
      <c r="B18" s="497" t="s">
        <v>137</v>
      </c>
      <c r="C18" s="466" t="s">
        <v>138</v>
      </c>
      <c r="D18" s="466"/>
      <c r="E18" s="466"/>
      <c r="F18" s="466"/>
      <c r="G18" s="466"/>
      <c r="H18" s="466"/>
      <c r="I18" s="121"/>
      <c r="J18" s="467" t="s">
        <v>362</v>
      </c>
      <c r="K18" s="468"/>
      <c r="L18" s="468"/>
      <c r="M18" s="468"/>
      <c r="N18" s="156"/>
      <c r="O18" s="495" t="s">
        <v>549</v>
      </c>
      <c r="P18" s="495"/>
      <c r="Q18" s="495"/>
      <c r="R18" s="496"/>
      <c r="S18" s="121"/>
      <c r="T18" s="478" t="s">
        <v>470</v>
      </c>
      <c r="U18" s="479"/>
      <c r="V18" s="479"/>
      <c r="W18" s="479"/>
      <c r="X18" s="480"/>
      <c r="Y18" s="84"/>
      <c r="Z18" s="490" t="s">
        <v>44</v>
      </c>
      <c r="AA18" s="470"/>
      <c r="AB18" s="469" t="s">
        <v>132</v>
      </c>
      <c r="AC18" s="470"/>
      <c r="AD18" s="470"/>
      <c r="AE18" s="471"/>
      <c r="AF18" s="85"/>
      <c r="AG18" s="463" t="s">
        <v>475</v>
      </c>
      <c r="AH18" s="461"/>
      <c r="AI18" s="461"/>
      <c r="AJ18" s="462"/>
      <c r="AK18" s="463" t="s">
        <v>476</v>
      </c>
      <c r="AL18" s="461"/>
      <c r="AM18" s="461"/>
      <c r="AN18" s="462"/>
      <c r="AO18" s="463" t="s">
        <v>68</v>
      </c>
      <c r="AP18" s="461"/>
      <c r="AQ18" s="461"/>
      <c r="AR18" s="461"/>
      <c r="AS18" s="464" t="s">
        <v>69</v>
      </c>
      <c r="AT18" s="461"/>
      <c r="AU18" s="461"/>
      <c r="AV18" s="462"/>
      <c r="AW18" s="461" t="s">
        <v>67</v>
      </c>
      <c r="AX18" s="461"/>
      <c r="AY18" s="461"/>
      <c r="AZ18" s="461"/>
      <c r="BA18" s="464" t="s">
        <v>68</v>
      </c>
      <c r="BB18" s="461"/>
      <c r="BC18" s="461"/>
      <c r="BD18" s="465"/>
      <c r="BE18" s="461" t="s">
        <v>69</v>
      </c>
      <c r="BF18" s="461"/>
      <c r="BG18" s="461"/>
      <c r="BH18" s="462"/>
      <c r="BI18" s="84"/>
      <c r="BJ18" s="206" t="str">
        <f>BH2&amp;"="&amp;BM2&amp;", "&amp;BH3&amp;"="&amp;BM3&amp;", "&amp;BH4&amp;"="&amp;BM4</f>
        <v>Minor=13, Medium=36, Major=22</v>
      </c>
      <c r="BK18" s="207"/>
      <c r="BL18" s="207"/>
      <c r="BM18" s="208"/>
    </row>
    <row r="19" spans="1:65" ht="24" customHeight="1" thickBot="1">
      <c r="A19" s="466"/>
      <c r="B19" s="466"/>
      <c r="C19" s="256" t="s">
        <v>139</v>
      </c>
      <c r="D19" s="256" t="s">
        <v>140</v>
      </c>
      <c r="E19" s="256" t="s">
        <v>141</v>
      </c>
      <c r="F19" s="256" t="s">
        <v>226</v>
      </c>
      <c r="G19" s="256" t="s">
        <v>142</v>
      </c>
      <c r="H19" s="256" t="s">
        <v>143</v>
      </c>
      <c r="I19" s="121"/>
      <c r="J19" s="157" t="s">
        <v>157</v>
      </c>
      <c r="K19" s="139" t="s">
        <v>158</v>
      </c>
      <c r="L19" s="139" t="s">
        <v>159</v>
      </c>
      <c r="M19" s="139" t="s">
        <v>160</v>
      </c>
      <c r="N19" s="85"/>
      <c r="O19" s="139" t="s">
        <v>157</v>
      </c>
      <c r="P19" s="139" t="s">
        <v>158</v>
      </c>
      <c r="Q19" s="139" t="s">
        <v>159</v>
      </c>
      <c r="R19" s="158" t="s">
        <v>160</v>
      </c>
      <c r="S19" s="121"/>
      <c r="T19" s="163" t="s">
        <v>157</v>
      </c>
      <c r="U19" s="139" t="s">
        <v>158</v>
      </c>
      <c r="V19" s="139" t="s">
        <v>159</v>
      </c>
      <c r="W19" s="139" t="s">
        <v>160</v>
      </c>
      <c r="X19" s="164" t="s">
        <v>99</v>
      </c>
      <c r="Y19" s="85"/>
      <c r="Z19" s="181" t="s">
        <v>44</v>
      </c>
      <c r="AA19" s="138" t="s">
        <v>472</v>
      </c>
      <c r="AB19" s="188" t="s">
        <v>132</v>
      </c>
      <c r="AC19" s="138" t="s">
        <v>471</v>
      </c>
      <c r="AD19" s="138" t="s">
        <v>473</v>
      </c>
      <c r="AE19" s="182" t="s">
        <v>474</v>
      </c>
      <c r="AF19" s="85"/>
      <c r="AG19" s="181" t="s">
        <v>286</v>
      </c>
      <c r="AH19" s="138" t="s">
        <v>287</v>
      </c>
      <c r="AI19" s="138" t="s">
        <v>288</v>
      </c>
      <c r="AJ19" s="182" t="s">
        <v>289</v>
      </c>
      <c r="AK19" s="181" t="s">
        <v>157</v>
      </c>
      <c r="AL19" s="138" t="s">
        <v>158</v>
      </c>
      <c r="AM19" s="138" t="s">
        <v>159</v>
      </c>
      <c r="AN19" s="182" t="s">
        <v>160</v>
      </c>
      <c r="AO19" s="181" t="s">
        <v>157</v>
      </c>
      <c r="AP19" s="138" t="s">
        <v>158</v>
      </c>
      <c r="AQ19" s="138" t="s">
        <v>159</v>
      </c>
      <c r="AR19" s="138" t="s">
        <v>160</v>
      </c>
      <c r="AS19" s="188" t="s">
        <v>157</v>
      </c>
      <c r="AT19" s="138" t="s">
        <v>158</v>
      </c>
      <c r="AU19" s="138" t="s">
        <v>159</v>
      </c>
      <c r="AV19" s="182" t="s">
        <v>160</v>
      </c>
      <c r="AW19" s="138" t="s">
        <v>157</v>
      </c>
      <c r="AX19" s="138" t="s">
        <v>158</v>
      </c>
      <c r="AY19" s="138" t="s">
        <v>159</v>
      </c>
      <c r="AZ19" s="138" t="s">
        <v>160</v>
      </c>
      <c r="BA19" s="188" t="s">
        <v>157</v>
      </c>
      <c r="BB19" s="138" t="s">
        <v>158</v>
      </c>
      <c r="BC19" s="138" t="s">
        <v>159</v>
      </c>
      <c r="BD19" s="197" t="s">
        <v>160</v>
      </c>
      <c r="BE19" s="138" t="s">
        <v>157</v>
      </c>
      <c r="BF19" s="138" t="s">
        <v>158</v>
      </c>
      <c r="BG19" s="138" t="s">
        <v>159</v>
      </c>
      <c r="BH19" s="182" t="s">
        <v>160</v>
      </c>
      <c r="BI19" s="85"/>
      <c r="BJ19" s="163" t="str">
        <f>T19</f>
        <v>Good</v>
      </c>
      <c r="BK19" s="139" t="str">
        <f>U19</f>
        <v>Fair</v>
      </c>
      <c r="BL19" s="139" t="str">
        <f>V19</f>
        <v>Poor</v>
      </c>
      <c r="BM19" s="164" t="s">
        <v>160</v>
      </c>
    </row>
    <row r="20" spans="1:65" ht="13.5" customHeight="1" thickBot="1">
      <c r="A20" s="482" t="s">
        <v>173</v>
      </c>
      <c r="B20" s="482"/>
      <c r="C20" s="482"/>
      <c r="D20" s="482"/>
      <c r="E20" s="482"/>
      <c r="F20" s="482"/>
      <c r="G20" s="482"/>
      <c r="H20" s="482"/>
      <c r="I20" s="121"/>
      <c r="J20" s="159"/>
      <c r="K20" s="61"/>
      <c r="L20" s="61"/>
      <c r="M20" s="61"/>
      <c r="N20" s="156"/>
      <c r="O20" s="61"/>
      <c r="P20" s="61"/>
      <c r="Q20" s="61"/>
      <c r="R20" s="160"/>
      <c r="S20" s="121"/>
      <c r="T20" s="165"/>
      <c r="U20" s="61"/>
      <c r="V20" s="61"/>
      <c r="W20" s="61"/>
      <c r="X20" s="166"/>
      <c r="Y20" s="71"/>
      <c r="Z20" s="165"/>
      <c r="AA20" s="61"/>
      <c r="AB20" s="189"/>
      <c r="AC20" s="61"/>
      <c r="AD20" s="61"/>
      <c r="AE20" s="166"/>
      <c r="AF20" s="71"/>
      <c r="AG20" s="165"/>
      <c r="AH20" s="61"/>
      <c r="AI20" s="61"/>
      <c r="AJ20" s="166"/>
      <c r="AK20" s="165"/>
      <c r="AL20" s="61"/>
      <c r="AM20" s="61"/>
      <c r="AN20" s="166"/>
      <c r="AO20" s="165"/>
      <c r="AP20" s="61"/>
      <c r="AQ20" s="61"/>
      <c r="AR20" s="61"/>
      <c r="AS20" s="189"/>
      <c r="AT20" s="61"/>
      <c r="AU20" s="61"/>
      <c r="AV20" s="166"/>
      <c r="AW20" s="61"/>
      <c r="AX20" s="61"/>
      <c r="AY20" s="61"/>
      <c r="AZ20" s="61"/>
      <c r="BA20" s="189"/>
      <c r="BB20" s="61"/>
      <c r="BC20" s="61"/>
      <c r="BD20" s="198"/>
      <c r="BE20" s="61"/>
      <c r="BF20" s="61"/>
      <c r="BG20" s="61"/>
      <c r="BH20" s="166"/>
      <c r="BI20" s="71"/>
      <c r="BJ20" s="165"/>
      <c r="BK20" s="61"/>
      <c r="BL20" s="61"/>
      <c r="BM20" s="166"/>
    </row>
    <row r="21" spans="1:65" ht="13.5" customHeight="1" thickBot="1">
      <c r="A21" s="460" t="s">
        <v>174</v>
      </c>
      <c r="B21" s="460"/>
      <c r="C21" s="460"/>
      <c r="D21" s="460"/>
      <c r="E21" s="460"/>
      <c r="F21" s="460"/>
      <c r="G21" s="460"/>
      <c r="H21" s="460"/>
      <c r="I21" s="121"/>
      <c r="J21" s="161"/>
      <c r="K21" s="62"/>
      <c r="L21" s="62"/>
      <c r="M21" s="62"/>
      <c r="N21" s="156"/>
      <c r="O21" s="62"/>
      <c r="P21" s="62"/>
      <c r="Q21" s="62"/>
      <c r="R21" s="162"/>
      <c r="S21" s="121"/>
      <c r="T21" s="167"/>
      <c r="U21" s="62"/>
      <c r="V21" s="62"/>
      <c r="W21" s="62"/>
      <c r="X21" s="168"/>
      <c r="Y21" s="71"/>
      <c r="Z21" s="167"/>
      <c r="AA21" s="62"/>
      <c r="AB21" s="190"/>
      <c r="AC21" s="62"/>
      <c r="AD21" s="62"/>
      <c r="AE21" s="168"/>
      <c r="AF21" s="71"/>
      <c r="AG21" s="167"/>
      <c r="AH21" s="62"/>
      <c r="AI21" s="62"/>
      <c r="AJ21" s="168"/>
      <c r="AK21" s="167"/>
      <c r="AL21" s="62"/>
      <c r="AM21" s="62"/>
      <c r="AN21" s="168"/>
      <c r="AO21" s="167"/>
      <c r="AP21" s="62"/>
      <c r="AQ21" s="62"/>
      <c r="AR21" s="62"/>
      <c r="AS21" s="190"/>
      <c r="AT21" s="62"/>
      <c r="AU21" s="62"/>
      <c r="AV21" s="168"/>
      <c r="AW21" s="62"/>
      <c r="AX21" s="62"/>
      <c r="AY21" s="62"/>
      <c r="AZ21" s="62"/>
      <c r="BA21" s="190"/>
      <c r="BB21" s="62"/>
      <c r="BC21" s="62"/>
      <c r="BD21" s="199"/>
      <c r="BE21" s="62"/>
      <c r="BF21" s="62"/>
      <c r="BG21" s="62"/>
      <c r="BH21" s="168"/>
      <c r="BI21" s="71"/>
      <c r="BJ21" s="167"/>
      <c r="BK21" s="62"/>
      <c r="BL21" s="62"/>
      <c r="BM21" s="168"/>
    </row>
    <row r="22" spans="1:65" ht="68.25" thickBot="1">
      <c r="A22" s="259" t="s">
        <v>363</v>
      </c>
      <c r="B22" s="259" t="s">
        <v>550</v>
      </c>
      <c r="C22" s="259" t="s">
        <v>67</v>
      </c>
      <c r="D22" s="259" t="s">
        <v>175</v>
      </c>
      <c r="E22" s="259" t="s">
        <v>175</v>
      </c>
      <c r="F22" s="259" t="s">
        <v>56</v>
      </c>
      <c r="G22" s="259" t="s">
        <v>176</v>
      </c>
      <c r="H22" s="259" t="s">
        <v>364</v>
      </c>
      <c r="I22"/>
      <c r="J22" s="272"/>
      <c r="K22" s="273"/>
      <c r="L22" s="273"/>
      <c r="M22" s="273"/>
      <c r="N22" s="274"/>
      <c r="O22" s="273"/>
      <c r="P22" s="273"/>
      <c r="Q22" s="273"/>
      <c r="R22" s="275"/>
      <c r="S22" s="121"/>
      <c r="T22" s="169">
        <f t="shared" ref="T22:W23" si="4">J22*O22</f>
        <v>0</v>
      </c>
      <c r="U22" s="64">
        <f t="shared" si="4"/>
        <v>0</v>
      </c>
      <c r="V22" s="64">
        <f t="shared" si="4"/>
        <v>0</v>
      </c>
      <c r="W22" s="64">
        <f t="shared" si="4"/>
        <v>0</v>
      </c>
      <c r="X22" s="170"/>
      <c r="Y22" s="71"/>
      <c r="Z22" s="169">
        <f>T22/12</f>
        <v>0</v>
      </c>
      <c r="AA22" s="64">
        <f>IF(C22="Minor",Z22,)</f>
        <v>0</v>
      </c>
      <c r="AB22" s="191">
        <f>U22/12</f>
        <v>0</v>
      </c>
      <c r="AC22" s="64">
        <f>IF($C22="Minor",$AB22,)</f>
        <v>0</v>
      </c>
      <c r="AD22" s="64">
        <f>IF($C22="Medium",$AB22,)</f>
        <v>0</v>
      </c>
      <c r="AE22" s="170">
        <f>IF($C22="Major",$AB22,)</f>
        <v>0</v>
      </c>
      <c r="AF22" s="71"/>
      <c r="AG22" s="169">
        <f>T22/12</f>
        <v>0</v>
      </c>
      <c r="AH22" s="64">
        <f t="shared" ref="AH22:AJ22" si="5">U22/12</f>
        <v>0</v>
      </c>
      <c r="AI22" s="64">
        <f t="shared" si="5"/>
        <v>0</v>
      </c>
      <c r="AJ22" s="170">
        <f t="shared" si="5"/>
        <v>0</v>
      </c>
      <c r="AK22" s="169">
        <f>IF($C22="Minor",IF($AK$13="False",0,AG22),0)</f>
        <v>0</v>
      </c>
      <c r="AL22" s="64">
        <f>IF($C22="Minor",IF($AL$13="False",0,AH22),0)</f>
        <v>0</v>
      </c>
      <c r="AM22" s="64">
        <f>IF($C22="Minor",IF($AM$13="False",0,AI22),0)</f>
        <v>0</v>
      </c>
      <c r="AN22" s="170">
        <f>IF($C22="Minor",IF($AN$13="False",0,AJ22),0)</f>
        <v>0</v>
      </c>
      <c r="AO22" s="169">
        <f>IF($C22="Medium",AG22,0)</f>
        <v>0</v>
      </c>
      <c r="AP22" s="64">
        <f t="shared" ref="AP22:AR22" si="6">IF($C22="Medium",AH22,0)</f>
        <v>0</v>
      </c>
      <c r="AQ22" s="64">
        <f t="shared" si="6"/>
        <v>0</v>
      </c>
      <c r="AR22" s="64">
        <f t="shared" si="6"/>
        <v>0</v>
      </c>
      <c r="AS22" s="191">
        <f>IF($C22="Major",AG22,0)</f>
        <v>0</v>
      </c>
      <c r="AT22" s="64">
        <f t="shared" ref="AT22:AV22" si="7">IF($C22="Major",AH22,0)</f>
        <v>0</v>
      </c>
      <c r="AU22" s="64">
        <f t="shared" si="7"/>
        <v>0</v>
      </c>
      <c r="AV22" s="170">
        <f t="shared" si="7"/>
        <v>0</v>
      </c>
      <c r="AW22" s="64">
        <f>IF(AK22&gt;$Y$13,((AK22-$Y$13)*Summary!$G$31)+'Performance Failure Scenarios'!$Y$13,'Performance Failure Scenarios'!AK22)</f>
        <v>0</v>
      </c>
      <c r="AX22" s="64">
        <f>IF(AL22&gt;$Y$13,((AL22-$Y$13)*Summary!$G$31)+'Performance Failure Scenarios'!$Y$13,'Performance Failure Scenarios'!AL22)</f>
        <v>0</v>
      </c>
      <c r="AY22" s="64">
        <f>IF(AM22&gt;$Y$13,((AM22-$Y$13)*Summary!$G$31)+'Performance Failure Scenarios'!$Y$13,'Performance Failure Scenarios'!AM22)</f>
        <v>0</v>
      </c>
      <c r="AZ22" s="64">
        <f>IF(AN22&gt;$Y$13,((AN22-$Y$13)*Summary!$G$31)+'Performance Failure Scenarios'!$Y$13,'Performance Failure Scenarios'!AN22)</f>
        <v>0</v>
      </c>
      <c r="BA22" s="191">
        <f>IF(AO22&gt;$Y$13,((AO22-$Y$13)*Summary!$G$31)+'Performance Failure Scenarios'!$Y$13,'Performance Failure Scenarios'!AO22)</f>
        <v>0</v>
      </c>
      <c r="BB22" s="64">
        <f>IF(AP22&gt;$Y$13,((AP22-$Y$13)*Summary!$G$31)+'Performance Failure Scenarios'!$Y$13,'Performance Failure Scenarios'!AP22)</f>
        <v>0</v>
      </c>
      <c r="BC22" s="64">
        <f>IF(AQ22&gt;$Y$13,((AQ22-$Y$13)*Summary!$G$31)+'Performance Failure Scenarios'!$Y$13,'Performance Failure Scenarios'!AQ22)</f>
        <v>0</v>
      </c>
      <c r="BD22" s="200">
        <f>IF(AR22&gt;$Y$13,((AR22-$Y$13)*Summary!$G$31)+'Performance Failure Scenarios'!$Y$13,'Performance Failure Scenarios'!AR22)</f>
        <v>0</v>
      </c>
      <c r="BE22" s="64">
        <f>IF(AS22&gt;$Y$13,((AS22-$Y$13)*Summary!$G$31)+'Performance Failure Scenarios'!$Y$13,'Performance Failure Scenarios'!AS22)</f>
        <v>0</v>
      </c>
      <c r="BF22" s="64">
        <f>IF(AT22&gt;$Y$13,((AT22-$Y$13)*Summary!$G$31)+'Performance Failure Scenarios'!$Y$13,'Performance Failure Scenarios'!AT22)</f>
        <v>0</v>
      </c>
      <c r="BG22" s="64">
        <f>IF(AU22&gt;$Y$13,((AU22-$Y$13)*Summary!$G$31)+'Performance Failure Scenarios'!$Y$13,'Performance Failure Scenarios'!AU22)</f>
        <v>0</v>
      </c>
      <c r="BH22" s="170">
        <f>IF(AV22&gt;$Y$13,((AV22-$Y$13)*Summary!$G$31)+'Performance Failure Scenarios'!$Y$13,'Performance Failure Scenarios'!AV22)</f>
        <v>0</v>
      </c>
      <c r="BI22" s="90"/>
      <c r="BJ22" s="169">
        <f t="shared" ref="BJ22:BM23" si="8">(IF($C22=$BH$2,$BL$2,IF($C22=$BH$3,$BL$3,IF($C22=$BH$4,$BL$4,"ERROR"))))*((SUM(AW22+BA22+BE22)*12))</f>
        <v>0</v>
      </c>
      <c r="BK22" s="64">
        <f t="shared" si="8"/>
        <v>0</v>
      </c>
      <c r="BL22" s="64">
        <f t="shared" si="8"/>
        <v>0</v>
      </c>
      <c r="BM22" s="170">
        <f t="shared" si="8"/>
        <v>0</v>
      </c>
    </row>
    <row r="23" spans="1:65" ht="45.75" thickBot="1">
      <c r="A23" s="259" t="s">
        <v>365</v>
      </c>
      <c r="B23" s="259" t="s">
        <v>551</v>
      </c>
      <c r="C23" s="259" t="s">
        <v>69</v>
      </c>
      <c r="D23" s="259" t="s">
        <v>175</v>
      </c>
      <c r="E23" s="259" t="s">
        <v>175</v>
      </c>
      <c r="F23" s="259" t="s">
        <v>169</v>
      </c>
      <c r="G23" s="259" t="s">
        <v>176</v>
      </c>
      <c r="H23" s="259" t="s">
        <v>300</v>
      </c>
      <c r="I23"/>
      <c r="J23" s="272"/>
      <c r="K23" s="273"/>
      <c r="L23" s="273"/>
      <c r="M23" s="273"/>
      <c r="N23" s="274"/>
      <c r="O23" s="273"/>
      <c r="P23" s="273"/>
      <c r="Q23" s="273"/>
      <c r="R23" s="275"/>
      <c r="S23" s="121"/>
      <c r="T23" s="169">
        <f t="shared" si="4"/>
        <v>0</v>
      </c>
      <c r="U23" s="64">
        <f t="shared" si="4"/>
        <v>0</v>
      </c>
      <c r="V23" s="64">
        <f t="shared" si="4"/>
        <v>0</v>
      </c>
      <c r="W23" s="64">
        <f t="shared" si="4"/>
        <v>0</v>
      </c>
      <c r="X23" s="170"/>
      <c r="Y23" s="71"/>
      <c r="Z23" s="169">
        <f t="shared" ref="Z23:Z82" si="9">T23/12</f>
        <v>0</v>
      </c>
      <c r="AA23" s="64">
        <f t="shared" ref="AA23:AA58" si="10">IF(C23="Minor",Z23,)</f>
        <v>0</v>
      </c>
      <c r="AB23" s="191">
        <f t="shared" ref="AB23:AB82" si="11">U23/12</f>
        <v>0</v>
      </c>
      <c r="AC23" s="64">
        <f t="shared" ref="AC23:AC58" si="12">IF($C23="Minor",$AB23,)</f>
        <v>0</v>
      </c>
      <c r="AD23" s="64">
        <f t="shared" ref="AD23:AD58" si="13">IF($C23="Medium",$AB23,)</f>
        <v>0</v>
      </c>
      <c r="AE23" s="170">
        <f t="shared" ref="AE23:AE58" si="14">IF($C23="Major",$AB23,)</f>
        <v>0</v>
      </c>
      <c r="AF23" s="71"/>
      <c r="AG23" s="169">
        <f t="shared" ref="AG23:AG82" si="15">T23/12</f>
        <v>0</v>
      </c>
      <c r="AH23" s="64">
        <f t="shared" ref="AH23:AH82" si="16">U23/12</f>
        <v>0</v>
      </c>
      <c r="AI23" s="64">
        <f t="shared" ref="AI23:AI82" si="17">V23/12</f>
        <v>0</v>
      </c>
      <c r="AJ23" s="170">
        <f t="shared" ref="AJ23:AJ82" si="18">W23/12</f>
        <v>0</v>
      </c>
      <c r="AK23" s="169">
        <f>IF($C23="Minor",IF($AK$13="False",0,AG23),0)</f>
        <v>0</v>
      </c>
      <c r="AL23" s="64">
        <f>IF($C23="Minor",IF($AL$13="False",0,AH23),0)</f>
        <v>0</v>
      </c>
      <c r="AM23" s="64">
        <f>IF($C23="Minor",IF($AM$13="False",0,AI23),0)</f>
        <v>0</v>
      </c>
      <c r="AN23" s="170">
        <f>IF($C23="Minor",IF($AN$13="False",0,AJ23),0)</f>
        <v>0</v>
      </c>
      <c r="AO23" s="169">
        <f t="shared" ref="AO23:AO58" si="19">IF($C23="Medium",AG23,0)</f>
        <v>0</v>
      </c>
      <c r="AP23" s="64">
        <f t="shared" ref="AP23:AP58" si="20">IF($C23="Medium",AH23,0)</f>
        <v>0</v>
      </c>
      <c r="AQ23" s="64">
        <f t="shared" ref="AQ23:AQ58" si="21">IF($C23="Medium",AI23,0)</f>
        <v>0</v>
      </c>
      <c r="AR23" s="64">
        <f t="shared" ref="AR23:AR58" si="22">IF($C23="Medium",AJ23,0)</f>
        <v>0</v>
      </c>
      <c r="AS23" s="191">
        <f t="shared" ref="AS23:AS58" si="23">IF($C23="Major",AG23,0)</f>
        <v>0</v>
      </c>
      <c r="AT23" s="64">
        <f t="shared" ref="AT23:AT58" si="24">IF($C23="Major",AH23,0)</f>
        <v>0</v>
      </c>
      <c r="AU23" s="64">
        <f t="shared" ref="AU23:AU58" si="25">IF($C23="Major",AI23,0)</f>
        <v>0</v>
      </c>
      <c r="AV23" s="170">
        <f t="shared" ref="AV23:AV58" si="26">IF($C23="Major",AJ23,0)</f>
        <v>0</v>
      </c>
      <c r="AW23" s="64">
        <f>IF(AK23&gt;$Y$13,((AK23-$Y$13)*Summary!$G$31)+'Performance Failure Scenarios'!$Y$13,'Performance Failure Scenarios'!AK23)</f>
        <v>0</v>
      </c>
      <c r="AX23" s="64">
        <f>IF(AL23&gt;$Y$13,((AL23-$Y$13)*Summary!$G$31)+'Performance Failure Scenarios'!$Y$13,'Performance Failure Scenarios'!AL23)</f>
        <v>0</v>
      </c>
      <c r="AY23" s="64">
        <f>IF(AM23&gt;$Y$13,((AM23-$Y$13)*Summary!$G$31)+'Performance Failure Scenarios'!$Y$13,'Performance Failure Scenarios'!AM23)</f>
        <v>0</v>
      </c>
      <c r="AZ23" s="64">
        <f>IF(AN23&gt;$Y$13,((AN23-$Y$13)*Summary!$G$31)+'Performance Failure Scenarios'!$Y$13,'Performance Failure Scenarios'!AN23)</f>
        <v>0</v>
      </c>
      <c r="BA23" s="191">
        <f>IF(AO23&gt;$Y$13,((AO23-$Y$13)*Summary!$G$31)+'Performance Failure Scenarios'!$Y$13,'Performance Failure Scenarios'!AO23)</f>
        <v>0</v>
      </c>
      <c r="BB23" s="64">
        <f>IF(AP23&gt;$Y$13,((AP23-$Y$13)*Summary!$G$31)+'Performance Failure Scenarios'!$Y$13,'Performance Failure Scenarios'!AP23)</f>
        <v>0</v>
      </c>
      <c r="BC23" s="64">
        <f>IF(AQ23&gt;$Y$13,((AQ23-$Y$13)*Summary!$G$31)+'Performance Failure Scenarios'!$Y$13,'Performance Failure Scenarios'!AQ23)</f>
        <v>0</v>
      </c>
      <c r="BD23" s="200">
        <f>IF(AR23&gt;$Y$13,((AR23-$Y$13)*Summary!$G$31)+'Performance Failure Scenarios'!$Y$13,'Performance Failure Scenarios'!AR23)</f>
        <v>0</v>
      </c>
      <c r="BE23" s="64">
        <f>IF(AS23&gt;$Y$13,((AS23-$Y$13)*Summary!$G$31)+'Performance Failure Scenarios'!$Y$13,'Performance Failure Scenarios'!AS23)</f>
        <v>0</v>
      </c>
      <c r="BF23" s="64">
        <f>IF(AT23&gt;$Y$13,((AT23-$Y$13)*Summary!$G$31)+'Performance Failure Scenarios'!$Y$13,'Performance Failure Scenarios'!AT23)</f>
        <v>0</v>
      </c>
      <c r="BG23" s="64">
        <f>IF(AU23&gt;$Y$13,((AU23-$Y$13)*Summary!$G$31)+'Performance Failure Scenarios'!$Y$13,'Performance Failure Scenarios'!AU23)</f>
        <v>0</v>
      </c>
      <c r="BH23" s="170">
        <f>IF(AV23&gt;$Y$13,((AV23-$Y$13)*Summary!$G$31)+'Performance Failure Scenarios'!$Y$13,'Performance Failure Scenarios'!AV23)</f>
        <v>0</v>
      </c>
      <c r="BI23" s="90"/>
      <c r="BJ23" s="169">
        <f t="shared" si="8"/>
        <v>0</v>
      </c>
      <c r="BK23" s="64">
        <f t="shared" si="8"/>
        <v>0</v>
      </c>
      <c r="BL23" s="64">
        <f t="shared" si="8"/>
        <v>0</v>
      </c>
      <c r="BM23" s="170">
        <f t="shared" si="8"/>
        <v>0</v>
      </c>
    </row>
    <row r="24" spans="1:65" ht="13.5" customHeight="1" thickBot="1">
      <c r="A24" s="460" t="s">
        <v>301</v>
      </c>
      <c r="B24" s="460"/>
      <c r="C24" s="460"/>
      <c r="D24" s="460"/>
      <c r="E24" s="460"/>
      <c r="F24" s="460"/>
      <c r="G24" s="460"/>
      <c r="H24" s="460"/>
      <c r="I24"/>
      <c r="J24" s="276"/>
      <c r="K24" s="277"/>
      <c r="L24" s="277"/>
      <c r="M24" s="277"/>
      <c r="N24" s="274"/>
      <c r="O24" s="277"/>
      <c r="P24" s="277"/>
      <c r="Q24" s="277"/>
      <c r="R24" s="278"/>
      <c r="S24" s="121"/>
      <c r="T24" s="167"/>
      <c r="U24" s="62"/>
      <c r="V24" s="62"/>
      <c r="W24" s="62"/>
      <c r="X24" s="168"/>
      <c r="Y24" s="71"/>
      <c r="Z24" s="167"/>
      <c r="AA24" s="62"/>
      <c r="AB24" s="190"/>
      <c r="AC24" s="62"/>
      <c r="AD24" s="62"/>
      <c r="AE24" s="168"/>
      <c r="AF24" s="71"/>
      <c r="AG24" s="167"/>
      <c r="AH24" s="62"/>
      <c r="AI24" s="62"/>
      <c r="AJ24" s="168"/>
      <c r="AK24" s="167"/>
      <c r="AL24" s="62"/>
      <c r="AM24" s="62"/>
      <c r="AN24" s="168"/>
      <c r="AO24" s="167"/>
      <c r="AP24" s="62"/>
      <c r="AQ24" s="62"/>
      <c r="AR24" s="62"/>
      <c r="AS24" s="190"/>
      <c r="AT24" s="62"/>
      <c r="AU24" s="62"/>
      <c r="AV24" s="168"/>
      <c r="AW24" s="62"/>
      <c r="AX24" s="62"/>
      <c r="AY24" s="62"/>
      <c r="AZ24" s="62"/>
      <c r="BA24" s="190"/>
      <c r="BB24" s="62"/>
      <c r="BC24" s="62"/>
      <c r="BD24" s="199"/>
      <c r="BE24" s="62"/>
      <c r="BF24" s="62"/>
      <c r="BG24" s="62"/>
      <c r="BH24" s="168"/>
      <c r="BI24" s="90"/>
      <c r="BJ24" s="167"/>
      <c r="BK24" s="62"/>
      <c r="BL24" s="62"/>
      <c r="BM24" s="168"/>
    </row>
    <row r="25" spans="1:65" ht="45.75" thickBot="1">
      <c r="A25" s="259" t="s">
        <v>366</v>
      </c>
      <c r="B25" s="259" t="s">
        <v>552</v>
      </c>
      <c r="C25" s="259" t="s">
        <v>67</v>
      </c>
      <c r="D25" s="259" t="s">
        <v>175</v>
      </c>
      <c r="E25" s="259" t="s">
        <v>175</v>
      </c>
      <c r="F25" s="259" t="s">
        <v>170</v>
      </c>
      <c r="G25" s="259" t="s">
        <v>176</v>
      </c>
      <c r="H25" s="259" t="s">
        <v>367</v>
      </c>
      <c r="I25"/>
      <c r="J25" s="272"/>
      <c r="K25" s="273"/>
      <c r="L25" s="273"/>
      <c r="M25" s="273"/>
      <c r="N25" s="274"/>
      <c r="O25" s="273"/>
      <c r="P25" s="273"/>
      <c r="Q25" s="273"/>
      <c r="R25" s="275"/>
      <c r="S25" s="121"/>
      <c r="T25" s="169">
        <f t="shared" ref="T25:W25" si="27">J25*O25</f>
        <v>0</v>
      </c>
      <c r="U25" s="64">
        <f t="shared" si="27"/>
        <v>0</v>
      </c>
      <c r="V25" s="64">
        <f t="shared" si="27"/>
        <v>0</v>
      </c>
      <c r="W25" s="64">
        <f t="shared" si="27"/>
        <v>0</v>
      </c>
      <c r="X25" s="170"/>
      <c r="Y25" s="71"/>
      <c r="Z25" s="169">
        <f t="shared" si="9"/>
        <v>0</v>
      </c>
      <c r="AA25" s="64">
        <f t="shared" si="10"/>
        <v>0</v>
      </c>
      <c r="AB25" s="191">
        <f t="shared" si="11"/>
        <v>0</v>
      </c>
      <c r="AC25" s="64">
        <f t="shared" si="12"/>
        <v>0</v>
      </c>
      <c r="AD25" s="64">
        <f t="shared" si="13"/>
        <v>0</v>
      </c>
      <c r="AE25" s="170">
        <f t="shared" si="14"/>
        <v>0</v>
      </c>
      <c r="AF25" s="71"/>
      <c r="AG25" s="169">
        <f t="shared" si="15"/>
        <v>0</v>
      </c>
      <c r="AH25" s="64">
        <f t="shared" si="16"/>
        <v>0</v>
      </c>
      <c r="AI25" s="64">
        <f t="shared" si="17"/>
        <v>0</v>
      </c>
      <c r="AJ25" s="170">
        <f t="shared" si="18"/>
        <v>0</v>
      </c>
      <c r="AK25" s="169">
        <f>IF($C25="Minor",IF($AK$13="False",0,AG25),0)</f>
        <v>0</v>
      </c>
      <c r="AL25" s="64">
        <f>IF($C25="Minor",IF($AL$13="False",0,AH25),0)</f>
        <v>0</v>
      </c>
      <c r="AM25" s="64">
        <f>IF($C25="Minor",IF($AM$13="False",0,AI25),0)</f>
        <v>0</v>
      </c>
      <c r="AN25" s="170">
        <f>IF($C25="Minor",IF($AN$13="False",0,AJ25),0)</f>
        <v>0</v>
      </c>
      <c r="AO25" s="169">
        <f t="shared" si="19"/>
        <v>0</v>
      </c>
      <c r="AP25" s="64">
        <f t="shared" si="20"/>
        <v>0</v>
      </c>
      <c r="AQ25" s="64">
        <f t="shared" si="21"/>
        <v>0</v>
      </c>
      <c r="AR25" s="64">
        <f t="shared" si="22"/>
        <v>0</v>
      </c>
      <c r="AS25" s="191">
        <f t="shared" si="23"/>
        <v>0</v>
      </c>
      <c r="AT25" s="64">
        <f t="shared" si="24"/>
        <v>0</v>
      </c>
      <c r="AU25" s="64">
        <f t="shared" si="25"/>
        <v>0</v>
      </c>
      <c r="AV25" s="170">
        <f t="shared" si="26"/>
        <v>0</v>
      </c>
      <c r="AW25" s="64">
        <f>IF(AK25&gt;$Y$13,((AK25-$Y$13)*Summary!$G$31)+'Performance Failure Scenarios'!$Y$13,'Performance Failure Scenarios'!AK25)</f>
        <v>0</v>
      </c>
      <c r="AX25" s="64">
        <f>IF(AL25&gt;$Y$13,((AL25-$Y$13)*Summary!$G$31)+'Performance Failure Scenarios'!$Y$13,'Performance Failure Scenarios'!AL25)</f>
        <v>0</v>
      </c>
      <c r="AY25" s="64">
        <f>IF(AM25&gt;$Y$13,((AM25-$Y$13)*Summary!$G$31)+'Performance Failure Scenarios'!$Y$13,'Performance Failure Scenarios'!AM25)</f>
        <v>0</v>
      </c>
      <c r="AZ25" s="64">
        <f>IF(AN25&gt;$Y$13,((AN25-$Y$13)*Summary!$G$31)+'Performance Failure Scenarios'!$Y$13,'Performance Failure Scenarios'!AN25)</f>
        <v>0</v>
      </c>
      <c r="BA25" s="191">
        <f>IF(AO25&gt;$Y$13,((AO25-$Y$13)*Summary!$G$31)+'Performance Failure Scenarios'!$Y$13,'Performance Failure Scenarios'!AO25)</f>
        <v>0</v>
      </c>
      <c r="BB25" s="64">
        <f>IF(AP25&gt;$Y$13,((AP25-$Y$13)*Summary!$G$31)+'Performance Failure Scenarios'!$Y$13,'Performance Failure Scenarios'!AP25)</f>
        <v>0</v>
      </c>
      <c r="BC25" s="64">
        <f>IF(AQ25&gt;$Y$13,((AQ25-$Y$13)*Summary!$G$31)+'Performance Failure Scenarios'!$Y$13,'Performance Failure Scenarios'!AQ25)</f>
        <v>0</v>
      </c>
      <c r="BD25" s="200">
        <f>IF(AR25&gt;$Y$13,((AR25-$Y$13)*Summary!$G$31)+'Performance Failure Scenarios'!$Y$13,'Performance Failure Scenarios'!AR25)</f>
        <v>0</v>
      </c>
      <c r="BE25" s="64">
        <f>IF(AS25&gt;$Y$13,((AS25-$Y$13)*Summary!$G$31)+'Performance Failure Scenarios'!$Y$13,'Performance Failure Scenarios'!AS25)</f>
        <v>0</v>
      </c>
      <c r="BF25" s="64">
        <f>IF(AT25&gt;$Y$13,((AT25-$Y$13)*Summary!$G$31)+'Performance Failure Scenarios'!$Y$13,'Performance Failure Scenarios'!AT25)</f>
        <v>0</v>
      </c>
      <c r="BG25" s="64">
        <f>IF(AU25&gt;$Y$13,((AU25-$Y$13)*Summary!$G$31)+'Performance Failure Scenarios'!$Y$13,'Performance Failure Scenarios'!AU25)</f>
        <v>0</v>
      </c>
      <c r="BH25" s="170">
        <f>IF(AV25&gt;$Y$13,((AV25-$Y$13)*Summary!$G$31)+'Performance Failure Scenarios'!$Y$13,'Performance Failure Scenarios'!AV25)</f>
        <v>0</v>
      </c>
      <c r="BI25" s="90"/>
      <c r="BJ25" s="169">
        <f>(IF($C25=$BH$2,$BL$2,IF($C25=$BH$3,$BL$3,IF($C25=$BH$4,$BL$4,"ERROR"))))*((SUM(AW25+BA25+BE25)*12))</f>
        <v>0</v>
      </c>
      <c r="BK25" s="64">
        <f>(IF($C25=$BH$2,$BL$2,IF($C25=$BH$3,$BL$3,IF($C25=$BH$4,$BL$4,"ERROR"))))*((SUM(AX25+BB25+BF25)*12))</f>
        <v>0</v>
      </c>
      <c r="BL25" s="64">
        <f>(IF($C25=$BH$2,$BL$2,IF($C25=$BH$3,$BL$3,IF($C25=$BH$4,$BL$4,"ERROR"))))*((SUM(AY25+BC25+BG25)*12))</f>
        <v>0</v>
      </c>
      <c r="BM25" s="170">
        <f>(IF($C25=$BH$2,$BL$2,IF($C25=$BH$3,$BL$3,IF($C25=$BH$4,$BL$4,"ERROR"))))*((SUM(AZ25+BD25+BH25)*12))</f>
        <v>0</v>
      </c>
    </row>
    <row r="26" spans="1:65" ht="13.5" customHeight="1" thickBot="1">
      <c r="A26" s="460" t="s">
        <v>82</v>
      </c>
      <c r="B26" s="460"/>
      <c r="C26" s="460"/>
      <c r="D26" s="460"/>
      <c r="E26" s="460"/>
      <c r="F26" s="460"/>
      <c r="G26" s="460"/>
      <c r="H26" s="460"/>
      <c r="I26"/>
      <c r="J26" s="276"/>
      <c r="K26" s="277"/>
      <c r="L26" s="277"/>
      <c r="M26" s="277"/>
      <c r="N26" s="274"/>
      <c r="O26" s="277"/>
      <c r="P26" s="277"/>
      <c r="Q26" s="277"/>
      <c r="R26" s="278"/>
      <c r="S26" s="121"/>
      <c r="T26" s="167"/>
      <c r="U26" s="62"/>
      <c r="V26" s="62"/>
      <c r="W26" s="62"/>
      <c r="X26" s="168"/>
      <c r="Y26" s="71"/>
      <c r="Z26" s="167"/>
      <c r="AA26" s="62"/>
      <c r="AB26" s="190"/>
      <c r="AC26" s="62"/>
      <c r="AD26" s="62"/>
      <c r="AE26" s="168"/>
      <c r="AF26" s="71"/>
      <c r="AG26" s="167"/>
      <c r="AH26" s="62"/>
      <c r="AI26" s="62"/>
      <c r="AJ26" s="168"/>
      <c r="AK26" s="167"/>
      <c r="AL26" s="62"/>
      <c r="AM26" s="62"/>
      <c r="AN26" s="168"/>
      <c r="AO26" s="167"/>
      <c r="AP26" s="62"/>
      <c r="AQ26" s="62"/>
      <c r="AR26" s="62"/>
      <c r="AS26" s="190"/>
      <c r="AT26" s="62"/>
      <c r="AU26" s="62"/>
      <c r="AV26" s="168"/>
      <c r="AW26" s="62"/>
      <c r="AX26" s="62"/>
      <c r="AY26" s="62"/>
      <c r="AZ26" s="62"/>
      <c r="BA26" s="190"/>
      <c r="BB26" s="62"/>
      <c r="BC26" s="62"/>
      <c r="BD26" s="199"/>
      <c r="BE26" s="62"/>
      <c r="BF26" s="62"/>
      <c r="BG26" s="62"/>
      <c r="BH26" s="168"/>
      <c r="BI26" s="90"/>
      <c r="BJ26" s="167"/>
      <c r="BK26" s="62"/>
      <c r="BL26" s="62"/>
      <c r="BM26" s="168"/>
    </row>
    <row r="27" spans="1:65" ht="68.25" thickBot="1">
      <c r="A27" s="259" t="s">
        <v>368</v>
      </c>
      <c r="B27" s="259" t="s">
        <v>553</v>
      </c>
      <c r="C27" s="259" t="s">
        <v>68</v>
      </c>
      <c r="D27" s="259" t="s">
        <v>175</v>
      </c>
      <c r="E27" s="259" t="s">
        <v>175</v>
      </c>
      <c r="F27" s="259" t="s">
        <v>302</v>
      </c>
      <c r="G27" s="259" t="s">
        <v>176</v>
      </c>
      <c r="H27" s="259" t="s">
        <v>303</v>
      </c>
      <c r="I27"/>
      <c r="J27" s="272"/>
      <c r="K27" s="273"/>
      <c r="L27" s="273"/>
      <c r="M27" s="273"/>
      <c r="N27" s="274"/>
      <c r="O27" s="273"/>
      <c r="P27" s="273"/>
      <c r="Q27" s="273"/>
      <c r="R27" s="275"/>
      <c r="S27" s="121"/>
      <c r="T27" s="169">
        <f>J27*O27</f>
        <v>0</v>
      </c>
      <c r="U27" s="64">
        <f>K27*P27</f>
        <v>0</v>
      </c>
      <c r="V27" s="64">
        <f>L27*Q27</f>
        <v>0</v>
      </c>
      <c r="W27" s="64">
        <f>M27*R27</f>
        <v>0</v>
      </c>
      <c r="X27" s="170"/>
      <c r="Y27" s="71"/>
      <c r="Z27" s="169">
        <f t="shared" si="9"/>
        <v>0</v>
      </c>
      <c r="AA27" s="64">
        <f t="shared" si="10"/>
        <v>0</v>
      </c>
      <c r="AB27" s="191">
        <f t="shared" si="11"/>
        <v>0</v>
      </c>
      <c r="AC27" s="64">
        <f t="shared" si="12"/>
        <v>0</v>
      </c>
      <c r="AD27" s="64">
        <f t="shared" si="13"/>
        <v>0</v>
      </c>
      <c r="AE27" s="170">
        <f t="shared" si="14"/>
        <v>0</v>
      </c>
      <c r="AF27" s="71"/>
      <c r="AG27" s="169">
        <f t="shared" si="15"/>
        <v>0</v>
      </c>
      <c r="AH27" s="64">
        <f t="shared" si="16"/>
        <v>0</v>
      </c>
      <c r="AI27" s="64">
        <f t="shared" si="17"/>
        <v>0</v>
      </c>
      <c r="AJ27" s="170">
        <f t="shared" si="18"/>
        <v>0</v>
      </c>
      <c r="AK27" s="169">
        <f t="shared" ref="AK27:AK34" si="28">IF($C27="Minor",IF($AK$13="False",0,AG27),0)</f>
        <v>0</v>
      </c>
      <c r="AL27" s="64">
        <f t="shared" ref="AL27:AL34" si="29">IF($C27="Minor",IF($AL$13="False",0,AH27),0)</f>
        <v>0</v>
      </c>
      <c r="AM27" s="64">
        <f t="shared" ref="AM27:AM34" si="30">IF($C27="Minor",IF($AM$13="False",0,AI27),0)</f>
        <v>0</v>
      </c>
      <c r="AN27" s="170">
        <f t="shared" ref="AN27:AN34" si="31">IF($C27="Minor",IF($AN$13="False",0,AJ27),0)</f>
        <v>0</v>
      </c>
      <c r="AO27" s="169">
        <f t="shared" si="19"/>
        <v>0</v>
      </c>
      <c r="AP27" s="64">
        <f t="shared" si="20"/>
        <v>0</v>
      </c>
      <c r="AQ27" s="64">
        <f t="shared" si="21"/>
        <v>0</v>
      </c>
      <c r="AR27" s="64">
        <f t="shared" si="22"/>
        <v>0</v>
      </c>
      <c r="AS27" s="191">
        <f t="shared" si="23"/>
        <v>0</v>
      </c>
      <c r="AT27" s="64">
        <f t="shared" si="24"/>
        <v>0</v>
      </c>
      <c r="AU27" s="64">
        <f t="shared" si="25"/>
        <v>0</v>
      </c>
      <c r="AV27" s="170">
        <f t="shared" si="26"/>
        <v>0</v>
      </c>
      <c r="AW27" s="64">
        <f>IF(AK27&gt;$Y$13,((AK27-$Y$13)*Summary!$G$31)+'Performance Failure Scenarios'!$Y$13,'Performance Failure Scenarios'!AK27)</f>
        <v>0</v>
      </c>
      <c r="AX27" s="64">
        <f>IF(AL27&gt;$Y$13,((AL27-$Y$13)*Summary!$G$31)+'Performance Failure Scenarios'!$Y$13,'Performance Failure Scenarios'!AL27)</f>
        <v>0</v>
      </c>
      <c r="AY27" s="64">
        <f>IF(AM27&gt;$Y$13,((AM27-$Y$13)*Summary!$G$31)+'Performance Failure Scenarios'!$Y$13,'Performance Failure Scenarios'!AM27)</f>
        <v>0</v>
      </c>
      <c r="AZ27" s="64">
        <f>IF(AN27&gt;$Y$13,((AN27-$Y$13)*Summary!$G$31)+'Performance Failure Scenarios'!$Y$13,'Performance Failure Scenarios'!AN27)</f>
        <v>0</v>
      </c>
      <c r="BA27" s="191">
        <f>IF(AO27&gt;$Y$13,((AO27-$Y$13)*Summary!$G$31)+'Performance Failure Scenarios'!$Y$13,'Performance Failure Scenarios'!AO27)</f>
        <v>0</v>
      </c>
      <c r="BB27" s="64">
        <f>IF(AP27&gt;$Y$13,((AP27-$Y$13)*Summary!$G$31)+'Performance Failure Scenarios'!$Y$13,'Performance Failure Scenarios'!AP27)</f>
        <v>0</v>
      </c>
      <c r="BC27" s="64">
        <f>IF(AQ27&gt;$Y$13,((AQ27-$Y$13)*Summary!$G$31)+'Performance Failure Scenarios'!$Y$13,'Performance Failure Scenarios'!AQ27)</f>
        <v>0</v>
      </c>
      <c r="BD27" s="200">
        <f>IF(AR27&gt;$Y$13,((AR27-$Y$13)*Summary!$G$31)+'Performance Failure Scenarios'!$Y$13,'Performance Failure Scenarios'!AR27)</f>
        <v>0</v>
      </c>
      <c r="BE27" s="64">
        <f>IF(AS27&gt;$Y$13,((AS27-$Y$13)*Summary!$G$31)+'Performance Failure Scenarios'!$Y$13,'Performance Failure Scenarios'!AS27)</f>
        <v>0</v>
      </c>
      <c r="BF27" s="64">
        <f>IF(AT27&gt;$Y$13,((AT27-$Y$13)*Summary!$G$31)+'Performance Failure Scenarios'!$Y$13,'Performance Failure Scenarios'!AT27)</f>
        <v>0</v>
      </c>
      <c r="BG27" s="64">
        <f>IF(AU27&gt;$Y$13,((AU27-$Y$13)*Summary!$G$31)+'Performance Failure Scenarios'!$Y$13,'Performance Failure Scenarios'!AU27)</f>
        <v>0</v>
      </c>
      <c r="BH27" s="170">
        <f>IF(AV27&gt;$Y$13,((AV27-$Y$13)*Summary!$G$31)+'Performance Failure Scenarios'!$Y$13,'Performance Failure Scenarios'!AV27)</f>
        <v>0</v>
      </c>
      <c r="BI27" s="90"/>
      <c r="BJ27" s="169">
        <f t="shared" ref="BJ27:BM34" si="32">(IF($C27=$BH$2,$BL$2,IF($C27=$BH$3,$BL$3,IF($C27=$BH$4,$BL$4,"ERROR"))))*((SUM(AW27+BA27+BE27)*12))</f>
        <v>0</v>
      </c>
      <c r="BK27" s="64">
        <f t="shared" si="32"/>
        <v>0</v>
      </c>
      <c r="BL27" s="64">
        <f t="shared" si="32"/>
        <v>0</v>
      </c>
      <c r="BM27" s="170">
        <f t="shared" si="32"/>
        <v>0</v>
      </c>
    </row>
    <row r="28" spans="1:65" ht="45.75" thickBot="1">
      <c r="A28" s="259" t="s">
        <v>369</v>
      </c>
      <c r="B28" s="259" t="s">
        <v>554</v>
      </c>
      <c r="C28" s="259" t="s">
        <v>68</v>
      </c>
      <c r="D28" s="259" t="s">
        <v>175</v>
      </c>
      <c r="E28" s="259" t="s">
        <v>175</v>
      </c>
      <c r="F28" s="259" t="s">
        <v>304</v>
      </c>
      <c r="G28" s="259" t="s">
        <v>176</v>
      </c>
      <c r="H28" s="259" t="s">
        <v>305</v>
      </c>
      <c r="I28"/>
      <c r="J28" s="272"/>
      <c r="K28" s="273"/>
      <c r="L28" s="273"/>
      <c r="M28" s="273"/>
      <c r="N28" s="274"/>
      <c r="O28" s="273"/>
      <c r="P28" s="273"/>
      <c r="Q28" s="273"/>
      <c r="R28" s="275"/>
      <c r="S28" s="121"/>
      <c r="T28" s="169">
        <f t="shared" ref="T28:W34" si="33">J28*O28</f>
        <v>0</v>
      </c>
      <c r="U28" s="64">
        <f t="shared" si="33"/>
        <v>0</v>
      </c>
      <c r="V28" s="64">
        <f t="shared" si="33"/>
        <v>0</v>
      </c>
      <c r="W28" s="64">
        <f t="shared" si="33"/>
        <v>0</v>
      </c>
      <c r="X28" s="170"/>
      <c r="Y28" s="71"/>
      <c r="Z28" s="169">
        <f t="shared" si="9"/>
        <v>0</v>
      </c>
      <c r="AA28" s="64">
        <f t="shared" si="10"/>
        <v>0</v>
      </c>
      <c r="AB28" s="191">
        <f t="shared" si="11"/>
        <v>0</v>
      </c>
      <c r="AC28" s="64">
        <f t="shared" si="12"/>
        <v>0</v>
      </c>
      <c r="AD28" s="64">
        <f t="shared" si="13"/>
        <v>0</v>
      </c>
      <c r="AE28" s="170">
        <f t="shared" si="14"/>
        <v>0</v>
      </c>
      <c r="AF28" s="71"/>
      <c r="AG28" s="169">
        <f t="shared" si="15"/>
        <v>0</v>
      </c>
      <c r="AH28" s="64">
        <f t="shared" si="16"/>
        <v>0</v>
      </c>
      <c r="AI28" s="64">
        <f t="shared" si="17"/>
        <v>0</v>
      </c>
      <c r="AJ28" s="170">
        <f t="shared" si="18"/>
        <v>0</v>
      </c>
      <c r="AK28" s="169">
        <f t="shared" si="28"/>
        <v>0</v>
      </c>
      <c r="AL28" s="64">
        <f t="shared" si="29"/>
        <v>0</v>
      </c>
      <c r="AM28" s="64">
        <f t="shared" si="30"/>
        <v>0</v>
      </c>
      <c r="AN28" s="170">
        <f t="shared" si="31"/>
        <v>0</v>
      </c>
      <c r="AO28" s="169">
        <f t="shared" si="19"/>
        <v>0</v>
      </c>
      <c r="AP28" s="64">
        <f t="shared" si="20"/>
        <v>0</v>
      </c>
      <c r="AQ28" s="64">
        <f t="shared" si="21"/>
        <v>0</v>
      </c>
      <c r="AR28" s="64">
        <f t="shared" si="22"/>
        <v>0</v>
      </c>
      <c r="AS28" s="191">
        <f t="shared" si="23"/>
        <v>0</v>
      </c>
      <c r="AT28" s="64">
        <f t="shared" si="24"/>
        <v>0</v>
      </c>
      <c r="AU28" s="64">
        <f t="shared" si="25"/>
        <v>0</v>
      </c>
      <c r="AV28" s="170">
        <f t="shared" si="26"/>
        <v>0</v>
      </c>
      <c r="AW28" s="64">
        <f>IF(AK28&gt;$Y$13,((AK28-$Y$13)*Summary!$G$31)+'Performance Failure Scenarios'!$Y$13,'Performance Failure Scenarios'!AK28)</f>
        <v>0</v>
      </c>
      <c r="AX28" s="64">
        <f>IF(AL28&gt;$Y$13,((AL28-$Y$13)*Summary!$G$31)+'Performance Failure Scenarios'!$Y$13,'Performance Failure Scenarios'!AL28)</f>
        <v>0</v>
      </c>
      <c r="AY28" s="64">
        <f>IF(AM28&gt;$Y$13,((AM28-$Y$13)*Summary!$G$31)+'Performance Failure Scenarios'!$Y$13,'Performance Failure Scenarios'!AM28)</f>
        <v>0</v>
      </c>
      <c r="AZ28" s="64">
        <f>IF(AN28&gt;$Y$13,((AN28-$Y$13)*Summary!$G$31)+'Performance Failure Scenarios'!$Y$13,'Performance Failure Scenarios'!AN28)</f>
        <v>0</v>
      </c>
      <c r="BA28" s="191">
        <f>IF(AO28&gt;$Y$13,((AO28-$Y$13)*Summary!$G$31)+'Performance Failure Scenarios'!$Y$13,'Performance Failure Scenarios'!AO28)</f>
        <v>0</v>
      </c>
      <c r="BB28" s="64">
        <f>IF(AP28&gt;$Y$13,((AP28-$Y$13)*Summary!$G$31)+'Performance Failure Scenarios'!$Y$13,'Performance Failure Scenarios'!AP28)</f>
        <v>0</v>
      </c>
      <c r="BC28" s="64">
        <f>IF(AQ28&gt;$Y$13,((AQ28-$Y$13)*Summary!$G$31)+'Performance Failure Scenarios'!$Y$13,'Performance Failure Scenarios'!AQ28)</f>
        <v>0</v>
      </c>
      <c r="BD28" s="200">
        <f>IF(AR28&gt;$Y$13,((AR28-$Y$13)*Summary!$G$31)+'Performance Failure Scenarios'!$Y$13,'Performance Failure Scenarios'!AR28)</f>
        <v>0</v>
      </c>
      <c r="BE28" s="64">
        <f>IF(AS28&gt;$Y$13,((AS28-$Y$13)*Summary!$G$31)+'Performance Failure Scenarios'!$Y$13,'Performance Failure Scenarios'!AS28)</f>
        <v>0</v>
      </c>
      <c r="BF28" s="64">
        <f>IF(AT28&gt;$Y$13,((AT28-$Y$13)*Summary!$G$31)+'Performance Failure Scenarios'!$Y$13,'Performance Failure Scenarios'!AT28)</f>
        <v>0</v>
      </c>
      <c r="BG28" s="64">
        <f>IF(AU28&gt;$Y$13,((AU28-$Y$13)*Summary!$G$31)+'Performance Failure Scenarios'!$Y$13,'Performance Failure Scenarios'!AU28)</f>
        <v>0</v>
      </c>
      <c r="BH28" s="170">
        <f>IF(AV28&gt;$Y$13,((AV28-$Y$13)*Summary!$G$31)+'Performance Failure Scenarios'!$Y$13,'Performance Failure Scenarios'!AV28)</f>
        <v>0</v>
      </c>
      <c r="BI28" s="90"/>
      <c r="BJ28" s="169">
        <f t="shared" si="32"/>
        <v>0</v>
      </c>
      <c r="BK28" s="64">
        <f t="shared" si="32"/>
        <v>0</v>
      </c>
      <c r="BL28" s="64">
        <f t="shared" si="32"/>
        <v>0</v>
      </c>
      <c r="BM28" s="170">
        <f t="shared" si="32"/>
        <v>0</v>
      </c>
    </row>
    <row r="29" spans="1:65" ht="45.75" thickBot="1">
      <c r="A29" s="259" t="s">
        <v>370</v>
      </c>
      <c r="B29" s="259" t="s">
        <v>555</v>
      </c>
      <c r="C29" s="259" t="s">
        <v>69</v>
      </c>
      <c r="D29" s="259" t="s">
        <v>175</v>
      </c>
      <c r="E29" s="259" t="s">
        <v>175</v>
      </c>
      <c r="F29" s="259" t="s">
        <v>371</v>
      </c>
      <c r="G29" s="259" t="s">
        <v>83</v>
      </c>
      <c r="H29" s="259" t="s">
        <v>306</v>
      </c>
      <c r="I29"/>
      <c r="J29" s="272"/>
      <c r="K29" s="273"/>
      <c r="L29" s="273"/>
      <c r="M29" s="273"/>
      <c r="N29" s="274"/>
      <c r="O29" s="273"/>
      <c r="P29" s="273"/>
      <c r="Q29" s="273"/>
      <c r="R29" s="275"/>
      <c r="S29" s="121"/>
      <c r="T29" s="169">
        <f t="shared" si="33"/>
        <v>0</v>
      </c>
      <c r="U29" s="64">
        <f t="shared" si="33"/>
        <v>0</v>
      </c>
      <c r="V29" s="64">
        <f t="shared" si="33"/>
        <v>0</v>
      </c>
      <c r="W29" s="64">
        <f t="shared" si="33"/>
        <v>0</v>
      </c>
      <c r="X29" s="170"/>
      <c r="Y29" s="71"/>
      <c r="Z29" s="169">
        <f t="shared" si="9"/>
        <v>0</v>
      </c>
      <c r="AA29" s="64">
        <f t="shared" si="10"/>
        <v>0</v>
      </c>
      <c r="AB29" s="191">
        <f t="shared" si="11"/>
        <v>0</v>
      </c>
      <c r="AC29" s="64">
        <f t="shared" si="12"/>
        <v>0</v>
      </c>
      <c r="AD29" s="64">
        <f t="shared" si="13"/>
        <v>0</v>
      </c>
      <c r="AE29" s="170">
        <f t="shared" si="14"/>
        <v>0</v>
      </c>
      <c r="AF29" s="71"/>
      <c r="AG29" s="169">
        <f t="shared" si="15"/>
        <v>0</v>
      </c>
      <c r="AH29" s="64">
        <f t="shared" si="16"/>
        <v>0</v>
      </c>
      <c r="AI29" s="64">
        <f t="shared" si="17"/>
        <v>0</v>
      </c>
      <c r="AJ29" s="170">
        <f t="shared" si="18"/>
        <v>0</v>
      </c>
      <c r="AK29" s="169">
        <f t="shared" si="28"/>
        <v>0</v>
      </c>
      <c r="AL29" s="64">
        <f t="shared" si="29"/>
        <v>0</v>
      </c>
      <c r="AM29" s="64">
        <f t="shared" si="30"/>
        <v>0</v>
      </c>
      <c r="AN29" s="170">
        <f t="shared" si="31"/>
        <v>0</v>
      </c>
      <c r="AO29" s="169">
        <f t="shared" si="19"/>
        <v>0</v>
      </c>
      <c r="AP29" s="64">
        <f t="shared" si="20"/>
        <v>0</v>
      </c>
      <c r="AQ29" s="64">
        <f t="shared" si="21"/>
        <v>0</v>
      </c>
      <c r="AR29" s="64">
        <f t="shared" si="22"/>
        <v>0</v>
      </c>
      <c r="AS29" s="191">
        <f t="shared" si="23"/>
        <v>0</v>
      </c>
      <c r="AT29" s="64">
        <f t="shared" si="24"/>
        <v>0</v>
      </c>
      <c r="AU29" s="64">
        <f t="shared" si="25"/>
        <v>0</v>
      </c>
      <c r="AV29" s="170">
        <f t="shared" si="26"/>
        <v>0</v>
      </c>
      <c r="AW29" s="64">
        <f>IF(AK29&gt;$Y$13,((AK29-$Y$13)*Summary!$G$31)+'Performance Failure Scenarios'!$Y$13,'Performance Failure Scenarios'!AK29)</f>
        <v>0</v>
      </c>
      <c r="AX29" s="64">
        <f>IF(AL29&gt;$Y$13,((AL29-$Y$13)*Summary!$G$31)+'Performance Failure Scenarios'!$Y$13,'Performance Failure Scenarios'!AL29)</f>
        <v>0</v>
      </c>
      <c r="AY29" s="64">
        <f>IF(AM29&gt;$Y$13,((AM29-$Y$13)*Summary!$G$31)+'Performance Failure Scenarios'!$Y$13,'Performance Failure Scenarios'!AM29)</f>
        <v>0</v>
      </c>
      <c r="AZ29" s="64">
        <f>IF(AN29&gt;$Y$13,((AN29-$Y$13)*Summary!$G$31)+'Performance Failure Scenarios'!$Y$13,'Performance Failure Scenarios'!AN29)</f>
        <v>0</v>
      </c>
      <c r="BA29" s="191">
        <f>IF(AO29&gt;$Y$13,((AO29-$Y$13)*Summary!$G$31)+'Performance Failure Scenarios'!$Y$13,'Performance Failure Scenarios'!AO29)</f>
        <v>0</v>
      </c>
      <c r="BB29" s="64">
        <f>IF(AP29&gt;$Y$13,((AP29-$Y$13)*Summary!$G$31)+'Performance Failure Scenarios'!$Y$13,'Performance Failure Scenarios'!AP29)</f>
        <v>0</v>
      </c>
      <c r="BC29" s="64">
        <f>IF(AQ29&gt;$Y$13,((AQ29-$Y$13)*Summary!$G$31)+'Performance Failure Scenarios'!$Y$13,'Performance Failure Scenarios'!AQ29)</f>
        <v>0</v>
      </c>
      <c r="BD29" s="200">
        <f>IF(AR29&gt;$Y$13,((AR29-$Y$13)*Summary!$G$31)+'Performance Failure Scenarios'!$Y$13,'Performance Failure Scenarios'!AR29)</f>
        <v>0</v>
      </c>
      <c r="BE29" s="64">
        <f>IF(AS29&gt;$Y$13,((AS29-$Y$13)*Summary!$G$31)+'Performance Failure Scenarios'!$Y$13,'Performance Failure Scenarios'!AS29)</f>
        <v>0</v>
      </c>
      <c r="BF29" s="64">
        <f>IF(AT29&gt;$Y$13,((AT29-$Y$13)*Summary!$G$31)+'Performance Failure Scenarios'!$Y$13,'Performance Failure Scenarios'!AT29)</f>
        <v>0</v>
      </c>
      <c r="BG29" s="64">
        <f>IF(AU29&gt;$Y$13,((AU29-$Y$13)*Summary!$G$31)+'Performance Failure Scenarios'!$Y$13,'Performance Failure Scenarios'!AU29)</f>
        <v>0</v>
      </c>
      <c r="BH29" s="170">
        <f>IF(AV29&gt;$Y$13,((AV29-$Y$13)*Summary!$G$31)+'Performance Failure Scenarios'!$Y$13,'Performance Failure Scenarios'!AV29)</f>
        <v>0</v>
      </c>
      <c r="BI29" s="90"/>
      <c r="BJ29" s="169">
        <f t="shared" si="32"/>
        <v>0</v>
      </c>
      <c r="BK29" s="64">
        <f t="shared" si="32"/>
        <v>0</v>
      </c>
      <c r="BL29" s="64">
        <f t="shared" si="32"/>
        <v>0</v>
      </c>
      <c r="BM29" s="170">
        <f t="shared" si="32"/>
        <v>0</v>
      </c>
    </row>
    <row r="30" spans="1:65" ht="45.75" thickBot="1">
      <c r="A30" s="259" t="s">
        <v>372</v>
      </c>
      <c r="B30" s="259" t="s">
        <v>556</v>
      </c>
      <c r="C30" s="259" t="s">
        <v>69</v>
      </c>
      <c r="D30" s="259" t="s">
        <v>175</v>
      </c>
      <c r="E30" s="259" t="s">
        <v>175</v>
      </c>
      <c r="F30" s="259" t="s">
        <v>55</v>
      </c>
      <c r="G30" s="259" t="s">
        <v>176</v>
      </c>
      <c r="H30" s="259" t="s">
        <v>307</v>
      </c>
      <c r="I30"/>
      <c r="J30" s="272"/>
      <c r="K30" s="273"/>
      <c r="L30" s="273"/>
      <c r="M30" s="273"/>
      <c r="N30" s="274"/>
      <c r="O30" s="273"/>
      <c r="P30" s="273"/>
      <c r="Q30" s="273"/>
      <c r="R30" s="275"/>
      <c r="S30" s="121"/>
      <c r="T30" s="169">
        <f t="shared" si="33"/>
        <v>0</v>
      </c>
      <c r="U30" s="64">
        <f t="shared" si="33"/>
        <v>0</v>
      </c>
      <c r="V30" s="64">
        <f t="shared" si="33"/>
        <v>0</v>
      </c>
      <c r="W30" s="64">
        <f t="shared" si="33"/>
        <v>0</v>
      </c>
      <c r="X30" s="170"/>
      <c r="Y30" s="71"/>
      <c r="Z30" s="169">
        <f t="shared" si="9"/>
        <v>0</v>
      </c>
      <c r="AA30" s="64">
        <f t="shared" si="10"/>
        <v>0</v>
      </c>
      <c r="AB30" s="191">
        <f t="shared" si="11"/>
        <v>0</v>
      </c>
      <c r="AC30" s="64">
        <f t="shared" si="12"/>
        <v>0</v>
      </c>
      <c r="AD30" s="64">
        <f t="shared" si="13"/>
        <v>0</v>
      </c>
      <c r="AE30" s="170">
        <f t="shared" si="14"/>
        <v>0</v>
      </c>
      <c r="AF30" s="71"/>
      <c r="AG30" s="169">
        <f t="shared" si="15"/>
        <v>0</v>
      </c>
      <c r="AH30" s="64">
        <f t="shared" si="16"/>
        <v>0</v>
      </c>
      <c r="AI30" s="64">
        <f t="shared" si="17"/>
        <v>0</v>
      </c>
      <c r="AJ30" s="170">
        <f t="shared" si="18"/>
        <v>0</v>
      </c>
      <c r="AK30" s="169">
        <f t="shared" si="28"/>
        <v>0</v>
      </c>
      <c r="AL30" s="64">
        <f t="shared" si="29"/>
        <v>0</v>
      </c>
      <c r="AM30" s="64">
        <f t="shared" si="30"/>
        <v>0</v>
      </c>
      <c r="AN30" s="170">
        <f t="shared" si="31"/>
        <v>0</v>
      </c>
      <c r="AO30" s="169">
        <f t="shared" si="19"/>
        <v>0</v>
      </c>
      <c r="AP30" s="64">
        <f t="shared" si="20"/>
        <v>0</v>
      </c>
      <c r="AQ30" s="64">
        <f t="shared" si="21"/>
        <v>0</v>
      </c>
      <c r="AR30" s="64">
        <f t="shared" si="22"/>
        <v>0</v>
      </c>
      <c r="AS30" s="191">
        <f t="shared" si="23"/>
        <v>0</v>
      </c>
      <c r="AT30" s="64">
        <f t="shared" si="24"/>
        <v>0</v>
      </c>
      <c r="AU30" s="64">
        <f t="shared" si="25"/>
        <v>0</v>
      </c>
      <c r="AV30" s="170">
        <f t="shared" si="26"/>
        <v>0</v>
      </c>
      <c r="AW30" s="64">
        <f>IF(AK30&gt;$Y$13,((AK30-$Y$13)*Summary!$G$31)+'Performance Failure Scenarios'!$Y$13,'Performance Failure Scenarios'!AK30)</f>
        <v>0</v>
      </c>
      <c r="AX30" s="64">
        <f>IF(AL30&gt;$Y$13,((AL30-$Y$13)*Summary!$G$31)+'Performance Failure Scenarios'!$Y$13,'Performance Failure Scenarios'!AL30)</f>
        <v>0</v>
      </c>
      <c r="AY30" s="64">
        <f>IF(AM30&gt;$Y$13,((AM30-$Y$13)*Summary!$G$31)+'Performance Failure Scenarios'!$Y$13,'Performance Failure Scenarios'!AM30)</f>
        <v>0</v>
      </c>
      <c r="AZ30" s="64">
        <f>IF(AN30&gt;$Y$13,((AN30-$Y$13)*Summary!$G$31)+'Performance Failure Scenarios'!$Y$13,'Performance Failure Scenarios'!AN30)</f>
        <v>0</v>
      </c>
      <c r="BA30" s="191">
        <f>IF(AO30&gt;$Y$13,((AO30-$Y$13)*Summary!$G$31)+'Performance Failure Scenarios'!$Y$13,'Performance Failure Scenarios'!AO30)</f>
        <v>0</v>
      </c>
      <c r="BB30" s="64">
        <f>IF(AP30&gt;$Y$13,((AP30-$Y$13)*Summary!$G$31)+'Performance Failure Scenarios'!$Y$13,'Performance Failure Scenarios'!AP30)</f>
        <v>0</v>
      </c>
      <c r="BC30" s="64">
        <f>IF(AQ30&gt;$Y$13,((AQ30-$Y$13)*Summary!$G$31)+'Performance Failure Scenarios'!$Y$13,'Performance Failure Scenarios'!AQ30)</f>
        <v>0</v>
      </c>
      <c r="BD30" s="200">
        <f>IF(AR30&gt;$Y$13,((AR30-$Y$13)*Summary!$G$31)+'Performance Failure Scenarios'!$Y$13,'Performance Failure Scenarios'!AR30)</f>
        <v>0</v>
      </c>
      <c r="BE30" s="64">
        <f>IF(AS30&gt;$Y$13,((AS30-$Y$13)*Summary!$G$31)+'Performance Failure Scenarios'!$Y$13,'Performance Failure Scenarios'!AS30)</f>
        <v>0</v>
      </c>
      <c r="BF30" s="64">
        <f>IF(AT30&gt;$Y$13,((AT30-$Y$13)*Summary!$G$31)+'Performance Failure Scenarios'!$Y$13,'Performance Failure Scenarios'!AT30)</f>
        <v>0</v>
      </c>
      <c r="BG30" s="64">
        <f>IF(AU30&gt;$Y$13,((AU30-$Y$13)*Summary!$G$31)+'Performance Failure Scenarios'!$Y$13,'Performance Failure Scenarios'!AU30)</f>
        <v>0</v>
      </c>
      <c r="BH30" s="170">
        <f>IF(AV30&gt;$Y$13,((AV30-$Y$13)*Summary!$G$31)+'Performance Failure Scenarios'!$Y$13,'Performance Failure Scenarios'!AV30)</f>
        <v>0</v>
      </c>
      <c r="BI30" s="90"/>
      <c r="BJ30" s="169">
        <f t="shared" si="32"/>
        <v>0</v>
      </c>
      <c r="BK30" s="64">
        <f t="shared" si="32"/>
        <v>0</v>
      </c>
      <c r="BL30" s="64">
        <f t="shared" si="32"/>
        <v>0</v>
      </c>
      <c r="BM30" s="170">
        <f t="shared" si="32"/>
        <v>0</v>
      </c>
    </row>
    <row r="31" spans="1:65" ht="81" customHeight="1" thickBot="1">
      <c r="A31" s="259" t="s">
        <v>373</v>
      </c>
      <c r="B31" s="259" t="s">
        <v>557</v>
      </c>
      <c r="C31" s="259" t="s">
        <v>69</v>
      </c>
      <c r="D31" s="259" t="s">
        <v>175</v>
      </c>
      <c r="E31" s="259" t="s">
        <v>175</v>
      </c>
      <c r="F31" s="259" t="s">
        <v>212</v>
      </c>
      <c r="G31" s="259" t="s">
        <v>83</v>
      </c>
      <c r="H31" s="259" t="s">
        <v>308</v>
      </c>
      <c r="I31"/>
      <c r="J31" s="272"/>
      <c r="K31" s="273"/>
      <c r="L31" s="273"/>
      <c r="M31" s="273"/>
      <c r="N31" s="274"/>
      <c r="O31" s="273"/>
      <c r="P31" s="273"/>
      <c r="Q31" s="273"/>
      <c r="R31" s="275"/>
      <c r="S31" s="121"/>
      <c r="T31" s="169">
        <f t="shared" si="33"/>
        <v>0</v>
      </c>
      <c r="U31" s="64">
        <f t="shared" si="33"/>
        <v>0</v>
      </c>
      <c r="V31" s="64">
        <f t="shared" si="33"/>
        <v>0</v>
      </c>
      <c r="W31" s="64">
        <f t="shared" si="33"/>
        <v>0</v>
      </c>
      <c r="X31" s="170"/>
      <c r="Y31" s="71"/>
      <c r="Z31" s="169">
        <f t="shared" si="9"/>
        <v>0</v>
      </c>
      <c r="AA31" s="64">
        <f t="shared" si="10"/>
        <v>0</v>
      </c>
      <c r="AB31" s="191">
        <f t="shared" si="11"/>
        <v>0</v>
      </c>
      <c r="AC31" s="64">
        <f t="shared" si="12"/>
        <v>0</v>
      </c>
      <c r="AD31" s="64">
        <f t="shared" si="13"/>
        <v>0</v>
      </c>
      <c r="AE31" s="170">
        <f t="shared" si="14"/>
        <v>0</v>
      </c>
      <c r="AF31" s="71"/>
      <c r="AG31" s="169">
        <f t="shared" si="15"/>
        <v>0</v>
      </c>
      <c r="AH31" s="64">
        <f t="shared" si="16"/>
        <v>0</v>
      </c>
      <c r="AI31" s="64">
        <f t="shared" si="17"/>
        <v>0</v>
      </c>
      <c r="AJ31" s="170">
        <f t="shared" si="18"/>
        <v>0</v>
      </c>
      <c r="AK31" s="169">
        <f t="shared" si="28"/>
        <v>0</v>
      </c>
      <c r="AL31" s="64">
        <f t="shared" si="29"/>
        <v>0</v>
      </c>
      <c r="AM31" s="64">
        <f t="shared" si="30"/>
        <v>0</v>
      </c>
      <c r="AN31" s="170">
        <f t="shared" si="31"/>
        <v>0</v>
      </c>
      <c r="AO31" s="169">
        <f t="shared" si="19"/>
        <v>0</v>
      </c>
      <c r="AP31" s="64">
        <f t="shared" si="20"/>
        <v>0</v>
      </c>
      <c r="AQ31" s="64">
        <f t="shared" si="21"/>
        <v>0</v>
      </c>
      <c r="AR31" s="64">
        <f t="shared" si="22"/>
        <v>0</v>
      </c>
      <c r="AS31" s="191">
        <f t="shared" si="23"/>
        <v>0</v>
      </c>
      <c r="AT31" s="64">
        <f t="shared" si="24"/>
        <v>0</v>
      </c>
      <c r="AU31" s="64">
        <f t="shared" si="25"/>
        <v>0</v>
      </c>
      <c r="AV31" s="170">
        <f t="shared" si="26"/>
        <v>0</v>
      </c>
      <c r="AW31" s="64">
        <f>IF(AK31&gt;$Y$13,((AK31-$Y$13)*Summary!$G$31)+'Performance Failure Scenarios'!$Y$13,'Performance Failure Scenarios'!AK31)</f>
        <v>0</v>
      </c>
      <c r="AX31" s="64">
        <f>IF(AL31&gt;$Y$13,((AL31-$Y$13)*Summary!$G$31)+'Performance Failure Scenarios'!$Y$13,'Performance Failure Scenarios'!AL31)</f>
        <v>0</v>
      </c>
      <c r="AY31" s="64">
        <f>IF(AM31&gt;$Y$13,((AM31-$Y$13)*Summary!$G$31)+'Performance Failure Scenarios'!$Y$13,'Performance Failure Scenarios'!AM31)</f>
        <v>0</v>
      </c>
      <c r="AZ31" s="64">
        <f>IF(AN31&gt;$Y$13,((AN31-$Y$13)*Summary!$G$31)+'Performance Failure Scenarios'!$Y$13,'Performance Failure Scenarios'!AN31)</f>
        <v>0</v>
      </c>
      <c r="BA31" s="191">
        <f>IF(AO31&gt;$Y$13,((AO31-$Y$13)*Summary!$G$31)+'Performance Failure Scenarios'!$Y$13,'Performance Failure Scenarios'!AO31)</f>
        <v>0</v>
      </c>
      <c r="BB31" s="64">
        <f>IF(AP31&gt;$Y$13,((AP31-$Y$13)*Summary!$G$31)+'Performance Failure Scenarios'!$Y$13,'Performance Failure Scenarios'!AP31)</f>
        <v>0</v>
      </c>
      <c r="BC31" s="64">
        <f>IF(AQ31&gt;$Y$13,((AQ31-$Y$13)*Summary!$G$31)+'Performance Failure Scenarios'!$Y$13,'Performance Failure Scenarios'!AQ31)</f>
        <v>0</v>
      </c>
      <c r="BD31" s="200">
        <f>IF(AR31&gt;$Y$13,((AR31-$Y$13)*Summary!$G$31)+'Performance Failure Scenarios'!$Y$13,'Performance Failure Scenarios'!AR31)</f>
        <v>0</v>
      </c>
      <c r="BE31" s="64">
        <f>IF(AS31&gt;$Y$13,((AS31-$Y$13)*Summary!$G$31)+'Performance Failure Scenarios'!$Y$13,'Performance Failure Scenarios'!AS31)</f>
        <v>0</v>
      </c>
      <c r="BF31" s="64">
        <f>IF(AT31&gt;$Y$13,((AT31-$Y$13)*Summary!$G$31)+'Performance Failure Scenarios'!$Y$13,'Performance Failure Scenarios'!AT31)</f>
        <v>0</v>
      </c>
      <c r="BG31" s="64">
        <f>IF(AU31&gt;$Y$13,((AU31-$Y$13)*Summary!$G$31)+'Performance Failure Scenarios'!$Y$13,'Performance Failure Scenarios'!AU31)</f>
        <v>0</v>
      </c>
      <c r="BH31" s="170">
        <f>IF(AV31&gt;$Y$13,((AV31-$Y$13)*Summary!$G$31)+'Performance Failure Scenarios'!$Y$13,'Performance Failure Scenarios'!AV31)</f>
        <v>0</v>
      </c>
      <c r="BI31" s="90"/>
      <c r="BJ31" s="169">
        <f t="shared" si="32"/>
        <v>0</v>
      </c>
      <c r="BK31" s="64">
        <f t="shared" si="32"/>
        <v>0</v>
      </c>
      <c r="BL31" s="64">
        <f t="shared" si="32"/>
        <v>0</v>
      </c>
      <c r="BM31" s="170">
        <f t="shared" si="32"/>
        <v>0</v>
      </c>
    </row>
    <row r="32" spans="1:65" s="25" customFormat="1" ht="57" thickBot="1">
      <c r="A32" s="259" t="s">
        <v>374</v>
      </c>
      <c r="B32" s="259" t="s">
        <v>558</v>
      </c>
      <c r="C32" s="259" t="s">
        <v>69</v>
      </c>
      <c r="D32" s="259" t="s">
        <v>175</v>
      </c>
      <c r="E32" s="259" t="s">
        <v>175</v>
      </c>
      <c r="F32" s="259" t="s">
        <v>55</v>
      </c>
      <c r="G32" s="259" t="s">
        <v>176</v>
      </c>
      <c r="H32" s="259" t="s">
        <v>309</v>
      </c>
      <c r="I32"/>
      <c r="J32" s="272"/>
      <c r="K32" s="273"/>
      <c r="L32" s="273"/>
      <c r="M32" s="273"/>
      <c r="N32" s="274"/>
      <c r="O32" s="273"/>
      <c r="P32" s="273"/>
      <c r="Q32" s="273"/>
      <c r="R32" s="275"/>
      <c r="S32" s="121"/>
      <c r="T32" s="169">
        <f t="shared" si="33"/>
        <v>0</v>
      </c>
      <c r="U32" s="64">
        <f t="shared" si="33"/>
        <v>0</v>
      </c>
      <c r="V32" s="64">
        <f t="shared" si="33"/>
        <v>0</v>
      </c>
      <c r="W32" s="64">
        <f t="shared" si="33"/>
        <v>0</v>
      </c>
      <c r="X32" s="170"/>
      <c r="Y32" s="71"/>
      <c r="Z32" s="169">
        <f t="shared" si="9"/>
        <v>0</v>
      </c>
      <c r="AA32" s="64">
        <f t="shared" si="10"/>
        <v>0</v>
      </c>
      <c r="AB32" s="191">
        <f t="shared" si="11"/>
        <v>0</v>
      </c>
      <c r="AC32" s="64">
        <f t="shared" si="12"/>
        <v>0</v>
      </c>
      <c r="AD32" s="64">
        <f t="shared" si="13"/>
        <v>0</v>
      </c>
      <c r="AE32" s="170">
        <f t="shared" si="14"/>
        <v>0</v>
      </c>
      <c r="AF32" s="71"/>
      <c r="AG32" s="169">
        <f t="shared" si="15"/>
        <v>0</v>
      </c>
      <c r="AH32" s="64">
        <f t="shared" si="16"/>
        <v>0</v>
      </c>
      <c r="AI32" s="64">
        <f t="shared" si="17"/>
        <v>0</v>
      </c>
      <c r="AJ32" s="170">
        <f t="shared" si="18"/>
        <v>0</v>
      </c>
      <c r="AK32" s="169">
        <f t="shared" si="28"/>
        <v>0</v>
      </c>
      <c r="AL32" s="64">
        <f t="shared" si="29"/>
        <v>0</v>
      </c>
      <c r="AM32" s="64">
        <f t="shared" si="30"/>
        <v>0</v>
      </c>
      <c r="AN32" s="170">
        <f t="shared" si="31"/>
        <v>0</v>
      </c>
      <c r="AO32" s="169">
        <f t="shared" si="19"/>
        <v>0</v>
      </c>
      <c r="AP32" s="64">
        <f t="shared" si="20"/>
        <v>0</v>
      </c>
      <c r="AQ32" s="64">
        <f t="shared" si="21"/>
        <v>0</v>
      </c>
      <c r="AR32" s="64">
        <f t="shared" si="22"/>
        <v>0</v>
      </c>
      <c r="AS32" s="191">
        <f t="shared" si="23"/>
        <v>0</v>
      </c>
      <c r="AT32" s="64">
        <f t="shared" si="24"/>
        <v>0</v>
      </c>
      <c r="AU32" s="64">
        <f t="shared" si="25"/>
        <v>0</v>
      </c>
      <c r="AV32" s="170">
        <f t="shared" si="26"/>
        <v>0</v>
      </c>
      <c r="AW32" s="64">
        <f>IF(AK32&gt;$Y$13,((AK32-$Y$13)*Summary!$G$31)+'Performance Failure Scenarios'!$Y$13,'Performance Failure Scenarios'!AK32)</f>
        <v>0</v>
      </c>
      <c r="AX32" s="64">
        <f>IF(AL32&gt;$Y$13,((AL32-$Y$13)*Summary!$G$31)+'Performance Failure Scenarios'!$Y$13,'Performance Failure Scenarios'!AL32)</f>
        <v>0</v>
      </c>
      <c r="AY32" s="64">
        <f>IF(AM32&gt;$Y$13,((AM32-$Y$13)*Summary!$G$31)+'Performance Failure Scenarios'!$Y$13,'Performance Failure Scenarios'!AM32)</f>
        <v>0</v>
      </c>
      <c r="AZ32" s="64">
        <f>IF(AN32&gt;$Y$13,((AN32-$Y$13)*Summary!$G$31)+'Performance Failure Scenarios'!$Y$13,'Performance Failure Scenarios'!AN32)</f>
        <v>0</v>
      </c>
      <c r="BA32" s="191">
        <f>IF(AO32&gt;$Y$13,((AO32-$Y$13)*Summary!$G$31)+'Performance Failure Scenarios'!$Y$13,'Performance Failure Scenarios'!AO32)</f>
        <v>0</v>
      </c>
      <c r="BB32" s="64">
        <f>IF(AP32&gt;$Y$13,((AP32-$Y$13)*Summary!$G$31)+'Performance Failure Scenarios'!$Y$13,'Performance Failure Scenarios'!AP32)</f>
        <v>0</v>
      </c>
      <c r="BC32" s="64">
        <f>IF(AQ32&gt;$Y$13,((AQ32-$Y$13)*Summary!$G$31)+'Performance Failure Scenarios'!$Y$13,'Performance Failure Scenarios'!AQ32)</f>
        <v>0</v>
      </c>
      <c r="BD32" s="200">
        <f>IF(AR32&gt;$Y$13,((AR32-$Y$13)*Summary!$G$31)+'Performance Failure Scenarios'!$Y$13,'Performance Failure Scenarios'!AR32)</f>
        <v>0</v>
      </c>
      <c r="BE32" s="64">
        <f>IF(AS32&gt;$Y$13,((AS32-$Y$13)*Summary!$G$31)+'Performance Failure Scenarios'!$Y$13,'Performance Failure Scenarios'!AS32)</f>
        <v>0</v>
      </c>
      <c r="BF32" s="64">
        <f>IF(AT32&gt;$Y$13,((AT32-$Y$13)*Summary!$G$31)+'Performance Failure Scenarios'!$Y$13,'Performance Failure Scenarios'!AT32)</f>
        <v>0</v>
      </c>
      <c r="BG32" s="64">
        <f>IF(AU32&gt;$Y$13,((AU32-$Y$13)*Summary!$G$31)+'Performance Failure Scenarios'!$Y$13,'Performance Failure Scenarios'!AU32)</f>
        <v>0</v>
      </c>
      <c r="BH32" s="170">
        <f>IF(AV32&gt;$Y$13,((AV32-$Y$13)*Summary!$G$31)+'Performance Failure Scenarios'!$Y$13,'Performance Failure Scenarios'!AV32)</f>
        <v>0</v>
      </c>
      <c r="BI32" s="90"/>
      <c r="BJ32" s="169">
        <f t="shared" si="32"/>
        <v>0</v>
      </c>
      <c r="BK32" s="64">
        <f t="shared" si="32"/>
        <v>0</v>
      </c>
      <c r="BL32" s="64">
        <f t="shared" si="32"/>
        <v>0</v>
      </c>
      <c r="BM32" s="170">
        <f t="shared" si="32"/>
        <v>0</v>
      </c>
    </row>
    <row r="33" spans="1:65" ht="79.5" thickBot="1">
      <c r="A33" s="259" t="s">
        <v>375</v>
      </c>
      <c r="B33" s="259" t="s">
        <v>559</v>
      </c>
      <c r="C33" s="259" t="s">
        <v>69</v>
      </c>
      <c r="D33" s="259" t="s">
        <v>175</v>
      </c>
      <c r="E33" s="259" t="s">
        <v>175</v>
      </c>
      <c r="F33" s="259" t="s">
        <v>213</v>
      </c>
      <c r="G33" s="259" t="s">
        <v>83</v>
      </c>
      <c r="H33" s="259" t="s">
        <v>310</v>
      </c>
      <c r="I33"/>
      <c r="J33" s="272"/>
      <c r="K33" s="273"/>
      <c r="L33" s="273"/>
      <c r="M33" s="273"/>
      <c r="N33" s="279"/>
      <c r="O33" s="273"/>
      <c r="P33" s="273"/>
      <c r="Q33" s="273"/>
      <c r="R33" s="275"/>
      <c r="S33" s="122"/>
      <c r="T33" s="169">
        <f t="shared" si="33"/>
        <v>0</v>
      </c>
      <c r="U33" s="64">
        <f t="shared" si="33"/>
        <v>0</v>
      </c>
      <c r="V33" s="64">
        <f t="shared" si="33"/>
        <v>0</v>
      </c>
      <c r="W33" s="64">
        <f t="shared" si="33"/>
        <v>0</v>
      </c>
      <c r="X33" s="170"/>
      <c r="Y33" s="86"/>
      <c r="Z33" s="169">
        <f t="shared" si="9"/>
        <v>0</v>
      </c>
      <c r="AA33" s="64">
        <f t="shared" si="10"/>
        <v>0</v>
      </c>
      <c r="AB33" s="191">
        <f t="shared" si="11"/>
        <v>0</v>
      </c>
      <c r="AC33" s="64">
        <f t="shared" si="12"/>
        <v>0</v>
      </c>
      <c r="AD33" s="64">
        <f t="shared" si="13"/>
        <v>0</v>
      </c>
      <c r="AE33" s="170">
        <f t="shared" si="14"/>
        <v>0</v>
      </c>
      <c r="AF33" s="71"/>
      <c r="AG33" s="169">
        <f t="shared" si="15"/>
        <v>0</v>
      </c>
      <c r="AH33" s="64">
        <f t="shared" si="16"/>
        <v>0</v>
      </c>
      <c r="AI33" s="64">
        <f t="shared" si="17"/>
        <v>0</v>
      </c>
      <c r="AJ33" s="170">
        <f t="shared" si="18"/>
        <v>0</v>
      </c>
      <c r="AK33" s="169">
        <f t="shared" si="28"/>
        <v>0</v>
      </c>
      <c r="AL33" s="64">
        <f t="shared" si="29"/>
        <v>0</v>
      </c>
      <c r="AM33" s="64">
        <f t="shared" si="30"/>
        <v>0</v>
      </c>
      <c r="AN33" s="170">
        <f t="shared" si="31"/>
        <v>0</v>
      </c>
      <c r="AO33" s="169">
        <f t="shared" si="19"/>
        <v>0</v>
      </c>
      <c r="AP33" s="64">
        <f t="shared" si="20"/>
        <v>0</v>
      </c>
      <c r="AQ33" s="64">
        <f t="shared" si="21"/>
        <v>0</v>
      </c>
      <c r="AR33" s="64">
        <f t="shared" si="22"/>
        <v>0</v>
      </c>
      <c r="AS33" s="191">
        <f t="shared" si="23"/>
        <v>0</v>
      </c>
      <c r="AT33" s="64">
        <f t="shared" si="24"/>
        <v>0</v>
      </c>
      <c r="AU33" s="64">
        <f t="shared" si="25"/>
        <v>0</v>
      </c>
      <c r="AV33" s="170">
        <f t="shared" si="26"/>
        <v>0</v>
      </c>
      <c r="AW33" s="64">
        <f>IF(AK33&gt;$Y$13,((AK33-$Y$13)*Summary!$G$31)+'Performance Failure Scenarios'!$Y$13,'Performance Failure Scenarios'!AK33)</f>
        <v>0</v>
      </c>
      <c r="AX33" s="64">
        <f>IF(AL33&gt;$Y$13,((AL33-$Y$13)*Summary!$G$31)+'Performance Failure Scenarios'!$Y$13,'Performance Failure Scenarios'!AL33)</f>
        <v>0</v>
      </c>
      <c r="AY33" s="64">
        <f>IF(AM33&gt;$Y$13,((AM33-$Y$13)*Summary!$G$31)+'Performance Failure Scenarios'!$Y$13,'Performance Failure Scenarios'!AM33)</f>
        <v>0</v>
      </c>
      <c r="AZ33" s="64">
        <f>IF(AN33&gt;$Y$13,((AN33-$Y$13)*Summary!$G$31)+'Performance Failure Scenarios'!$Y$13,'Performance Failure Scenarios'!AN33)</f>
        <v>0</v>
      </c>
      <c r="BA33" s="191">
        <f>IF(AO33&gt;$Y$13,((AO33-$Y$13)*Summary!$G$31)+'Performance Failure Scenarios'!$Y$13,'Performance Failure Scenarios'!AO33)</f>
        <v>0</v>
      </c>
      <c r="BB33" s="64">
        <f>IF(AP33&gt;$Y$13,((AP33-$Y$13)*Summary!$G$31)+'Performance Failure Scenarios'!$Y$13,'Performance Failure Scenarios'!AP33)</f>
        <v>0</v>
      </c>
      <c r="BC33" s="64">
        <f>IF(AQ33&gt;$Y$13,((AQ33-$Y$13)*Summary!$G$31)+'Performance Failure Scenarios'!$Y$13,'Performance Failure Scenarios'!AQ33)</f>
        <v>0</v>
      </c>
      <c r="BD33" s="200">
        <f>IF(AR33&gt;$Y$13,((AR33-$Y$13)*Summary!$G$31)+'Performance Failure Scenarios'!$Y$13,'Performance Failure Scenarios'!AR33)</f>
        <v>0</v>
      </c>
      <c r="BE33" s="64">
        <f>IF(AS33&gt;$Y$13,((AS33-$Y$13)*Summary!$G$31)+'Performance Failure Scenarios'!$Y$13,'Performance Failure Scenarios'!AS33)</f>
        <v>0</v>
      </c>
      <c r="BF33" s="64">
        <f>IF(AT33&gt;$Y$13,((AT33-$Y$13)*Summary!$G$31)+'Performance Failure Scenarios'!$Y$13,'Performance Failure Scenarios'!AT33)</f>
        <v>0</v>
      </c>
      <c r="BG33" s="64">
        <f>IF(AU33&gt;$Y$13,((AU33-$Y$13)*Summary!$G$31)+'Performance Failure Scenarios'!$Y$13,'Performance Failure Scenarios'!AU33)</f>
        <v>0</v>
      </c>
      <c r="BH33" s="170">
        <f>IF(AV33&gt;$Y$13,((AV33-$Y$13)*Summary!$G$31)+'Performance Failure Scenarios'!$Y$13,'Performance Failure Scenarios'!AV33)</f>
        <v>0</v>
      </c>
      <c r="BI33" s="90"/>
      <c r="BJ33" s="169">
        <f t="shared" si="32"/>
        <v>0</v>
      </c>
      <c r="BK33" s="64">
        <f t="shared" si="32"/>
        <v>0</v>
      </c>
      <c r="BL33" s="64">
        <f t="shared" si="32"/>
        <v>0</v>
      </c>
      <c r="BM33" s="170">
        <f t="shared" si="32"/>
        <v>0</v>
      </c>
    </row>
    <row r="34" spans="1:65" ht="45.75" thickBot="1">
      <c r="A34" s="259" t="s">
        <v>376</v>
      </c>
      <c r="B34" s="259" t="s">
        <v>560</v>
      </c>
      <c r="C34" s="259" t="s">
        <v>69</v>
      </c>
      <c r="D34" s="259" t="s">
        <v>175</v>
      </c>
      <c r="E34" s="259" t="s">
        <v>175</v>
      </c>
      <c r="F34" s="259" t="s">
        <v>55</v>
      </c>
      <c r="G34" s="259" t="s">
        <v>176</v>
      </c>
      <c r="H34" s="259" t="s">
        <v>311</v>
      </c>
      <c r="I34"/>
      <c r="J34" s="272"/>
      <c r="K34" s="273"/>
      <c r="L34" s="273"/>
      <c r="M34" s="273"/>
      <c r="N34" s="274"/>
      <c r="O34" s="273"/>
      <c r="P34" s="273"/>
      <c r="Q34" s="273"/>
      <c r="R34" s="275"/>
      <c r="S34" s="121"/>
      <c r="T34" s="169">
        <f t="shared" si="33"/>
        <v>0</v>
      </c>
      <c r="U34" s="64">
        <f t="shared" si="33"/>
        <v>0</v>
      </c>
      <c r="V34" s="64">
        <f t="shared" si="33"/>
        <v>0</v>
      </c>
      <c r="W34" s="64">
        <f t="shared" si="33"/>
        <v>0</v>
      </c>
      <c r="X34" s="170"/>
      <c r="Y34" s="86"/>
      <c r="Z34" s="169">
        <f t="shared" si="9"/>
        <v>0</v>
      </c>
      <c r="AA34" s="64">
        <f t="shared" si="10"/>
        <v>0</v>
      </c>
      <c r="AB34" s="191">
        <f t="shared" si="11"/>
        <v>0</v>
      </c>
      <c r="AC34" s="64">
        <f t="shared" si="12"/>
        <v>0</v>
      </c>
      <c r="AD34" s="64">
        <f t="shared" si="13"/>
        <v>0</v>
      </c>
      <c r="AE34" s="170">
        <f t="shared" si="14"/>
        <v>0</v>
      </c>
      <c r="AF34" s="71"/>
      <c r="AG34" s="169">
        <f t="shared" si="15"/>
        <v>0</v>
      </c>
      <c r="AH34" s="64">
        <f t="shared" si="16"/>
        <v>0</v>
      </c>
      <c r="AI34" s="64">
        <f t="shared" si="17"/>
        <v>0</v>
      </c>
      <c r="AJ34" s="170">
        <f t="shared" si="18"/>
        <v>0</v>
      </c>
      <c r="AK34" s="169">
        <f t="shared" si="28"/>
        <v>0</v>
      </c>
      <c r="AL34" s="64">
        <f t="shared" si="29"/>
        <v>0</v>
      </c>
      <c r="AM34" s="64">
        <f t="shared" si="30"/>
        <v>0</v>
      </c>
      <c r="AN34" s="170">
        <f t="shared" si="31"/>
        <v>0</v>
      </c>
      <c r="AO34" s="169">
        <f t="shared" si="19"/>
        <v>0</v>
      </c>
      <c r="AP34" s="64">
        <f t="shared" si="20"/>
        <v>0</v>
      </c>
      <c r="AQ34" s="64">
        <f t="shared" si="21"/>
        <v>0</v>
      </c>
      <c r="AR34" s="64">
        <f t="shared" si="22"/>
        <v>0</v>
      </c>
      <c r="AS34" s="191">
        <f t="shared" si="23"/>
        <v>0</v>
      </c>
      <c r="AT34" s="64">
        <f t="shared" si="24"/>
        <v>0</v>
      </c>
      <c r="AU34" s="64">
        <f t="shared" si="25"/>
        <v>0</v>
      </c>
      <c r="AV34" s="170">
        <f t="shared" si="26"/>
        <v>0</v>
      </c>
      <c r="AW34" s="64">
        <f>IF(AK34&gt;$Y$13,((AK34-$Y$13)*Summary!$G$31)+'Performance Failure Scenarios'!$Y$13,'Performance Failure Scenarios'!AK34)</f>
        <v>0</v>
      </c>
      <c r="AX34" s="64">
        <f>IF(AL34&gt;$Y$13,((AL34-$Y$13)*Summary!$G$31)+'Performance Failure Scenarios'!$Y$13,'Performance Failure Scenarios'!AL34)</f>
        <v>0</v>
      </c>
      <c r="AY34" s="64">
        <f>IF(AM34&gt;$Y$13,((AM34-$Y$13)*Summary!$G$31)+'Performance Failure Scenarios'!$Y$13,'Performance Failure Scenarios'!AM34)</f>
        <v>0</v>
      </c>
      <c r="AZ34" s="64">
        <f>IF(AN34&gt;$Y$13,((AN34-$Y$13)*Summary!$G$31)+'Performance Failure Scenarios'!$Y$13,'Performance Failure Scenarios'!AN34)</f>
        <v>0</v>
      </c>
      <c r="BA34" s="191">
        <f>IF(AO34&gt;$Y$13,((AO34-$Y$13)*Summary!$G$31)+'Performance Failure Scenarios'!$Y$13,'Performance Failure Scenarios'!AO34)</f>
        <v>0</v>
      </c>
      <c r="BB34" s="64">
        <f>IF(AP34&gt;$Y$13,((AP34-$Y$13)*Summary!$G$31)+'Performance Failure Scenarios'!$Y$13,'Performance Failure Scenarios'!AP34)</f>
        <v>0</v>
      </c>
      <c r="BC34" s="64">
        <f>IF(AQ34&gt;$Y$13,((AQ34-$Y$13)*Summary!$G$31)+'Performance Failure Scenarios'!$Y$13,'Performance Failure Scenarios'!AQ34)</f>
        <v>0</v>
      </c>
      <c r="BD34" s="200">
        <f>IF(AR34&gt;$Y$13,((AR34-$Y$13)*Summary!$G$31)+'Performance Failure Scenarios'!$Y$13,'Performance Failure Scenarios'!AR34)</f>
        <v>0</v>
      </c>
      <c r="BE34" s="64">
        <f>IF(AS34&gt;$Y$13,((AS34-$Y$13)*Summary!$G$31)+'Performance Failure Scenarios'!$Y$13,'Performance Failure Scenarios'!AS34)</f>
        <v>0</v>
      </c>
      <c r="BF34" s="64">
        <f>IF(AT34&gt;$Y$13,((AT34-$Y$13)*Summary!$G$31)+'Performance Failure Scenarios'!$Y$13,'Performance Failure Scenarios'!AT34)</f>
        <v>0</v>
      </c>
      <c r="BG34" s="64">
        <f>IF(AU34&gt;$Y$13,((AU34-$Y$13)*Summary!$G$31)+'Performance Failure Scenarios'!$Y$13,'Performance Failure Scenarios'!AU34)</f>
        <v>0</v>
      </c>
      <c r="BH34" s="170">
        <f>IF(AV34&gt;$Y$13,((AV34-$Y$13)*Summary!$G$31)+'Performance Failure Scenarios'!$Y$13,'Performance Failure Scenarios'!AV34)</f>
        <v>0</v>
      </c>
      <c r="BI34" s="90"/>
      <c r="BJ34" s="169">
        <f t="shared" si="32"/>
        <v>0</v>
      </c>
      <c r="BK34" s="64">
        <f t="shared" si="32"/>
        <v>0</v>
      </c>
      <c r="BL34" s="64">
        <f t="shared" si="32"/>
        <v>0</v>
      </c>
      <c r="BM34" s="170">
        <f t="shared" si="32"/>
        <v>0</v>
      </c>
    </row>
    <row r="35" spans="1:65" ht="13.5" customHeight="1" thickBot="1">
      <c r="A35" s="460" t="s">
        <v>85</v>
      </c>
      <c r="B35" s="460"/>
      <c r="C35" s="460"/>
      <c r="D35" s="460"/>
      <c r="E35" s="460"/>
      <c r="F35" s="460"/>
      <c r="G35" s="460"/>
      <c r="H35" s="460"/>
      <c r="I35"/>
      <c r="J35" s="276"/>
      <c r="K35" s="277"/>
      <c r="L35" s="277"/>
      <c r="M35" s="277"/>
      <c r="N35" s="274"/>
      <c r="O35" s="277"/>
      <c r="P35" s="277"/>
      <c r="Q35" s="277"/>
      <c r="R35" s="278"/>
      <c r="S35" s="121"/>
      <c r="T35" s="167"/>
      <c r="U35" s="62"/>
      <c r="V35" s="62"/>
      <c r="W35" s="62"/>
      <c r="X35" s="168"/>
      <c r="Y35" s="71"/>
      <c r="Z35" s="167"/>
      <c r="AA35" s="62"/>
      <c r="AB35" s="190"/>
      <c r="AC35" s="62"/>
      <c r="AD35" s="62"/>
      <c r="AE35" s="168"/>
      <c r="AF35" s="71"/>
      <c r="AG35" s="167"/>
      <c r="AH35" s="62"/>
      <c r="AI35" s="62"/>
      <c r="AJ35" s="168"/>
      <c r="AK35" s="167"/>
      <c r="AL35" s="62"/>
      <c r="AM35" s="62"/>
      <c r="AN35" s="168"/>
      <c r="AO35" s="167"/>
      <c r="AP35" s="62"/>
      <c r="AQ35" s="62"/>
      <c r="AR35" s="62"/>
      <c r="AS35" s="190"/>
      <c r="AT35" s="62"/>
      <c r="AU35" s="62"/>
      <c r="AV35" s="168"/>
      <c r="AW35" s="62"/>
      <c r="AX35" s="62"/>
      <c r="AY35" s="62"/>
      <c r="AZ35" s="62"/>
      <c r="BA35" s="190"/>
      <c r="BB35" s="62"/>
      <c r="BC35" s="62"/>
      <c r="BD35" s="199"/>
      <c r="BE35" s="62"/>
      <c r="BF35" s="62"/>
      <c r="BG35" s="62"/>
      <c r="BH35" s="168"/>
      <c r="BI35" s="90"/>
      <c r="BJ35" s="167"/>
      <c r="BK35" s="62"/>
      <c r="BL35" s="62"/>
      <c r="BM35" s="168"/>
    </row>
    <row r="36" spans="1:65" ht="57" thickBot="1">
      <c r="A36" s="259" t="s">
        <v>377</v>
      </c>
      <c r="B36" s="259" t="s">
        <v>561</v>
      </c>
      <c r="C36" s="259" t="s">
        <v>69</v>
      </c>
      <c r="D36" s="259" t="s">
        <v>175</v>
      </c>
      <c r="E36" s="259" t="s">
        <v>175</v>
      </c>
      <c r="F36" s="259" t="s">
        <v>55</v>
      </c>
      <c r="G36" s="259" t="s">
        <v>176</v>
      </c>
      <c r="H36" s="259" t="s">
        <v>562</v>
      </c>
      <c r="I36"/>
      <c r="J36" s="272"/>
      <c r="K36" s="273"/>
      <c r="L36" s="273"/>
      <c r="M36" s="273"/>
      <c r="N36" s="274"/>
      <c r="O36" s="273"/>
      <c r="P36" s="273"/>
      <c r="Q36" s="273"/>
      <c r="R36" s="275"/>
      <c r="S36" s="121"/>
      <c r="T36" s="169">
        <f t="shared" ref="T36:W37" si="34">J36*O36</f>
        <v>0</v>
      </c>
      <c r="U36" s="64">
        <f t="shared" si="34"/>
        <v>0</v>
      </c>
      <c r="V36" s="64">
        <f t="shared" si="34"/>
        <v>0</v>
      </c>
      <c r="W36" s="64">
        <f t="shared" si="34"/>
        <v>0</v>
      </c>
      <c r="X36" s="170"/>
      <c r="Y36" s="71"/>
      <c r="Z36" s="169">
        <f t="shared" si="9"/>
        <v>0</v>
      </c>
      <c r="AA36" s="64">
        <f t="shared" si="10"/>
        <v>0</v>
      </c>
      <c r="AB36" s="191">
        <f t="shared" si="11"/>
        <v>0</v>
      </c>
      <c r="AC36" s="64">
        <f t="shared" si="12"/>
        <v>0</v>
      </c>
      <c r="AD36" s="64">
        <f t="shared" si="13"/>
        <v>0</v>
      </c>
      <c r="AE36" s="170">
        <f t="shared" si="14"/>
        <v>0</v>
      </c>
      <c r="AF36" s="71"/>
      <c r="AG36" s="169">
        <f t="shared" si="15"/>
        <v>0</v>
      </c>
      <c r="AH36" s="64">
        <f t="shared" si="16"/>
        <v>0</v>
      </c>
      <c r="AI36" s="64">
        <f t="shared" si="17"/>
        <v>0</v>
      </c>
      <c r="AJ36" s="170">
        <f t="shared" si="18"/>
        <v>0</v>
      </c>
      <c r="AK36" s="169">
        <f>IF($C36="Minor",IF($AK$13="False",0,AG36),0)</f>
        <v>0</v>
      </c>
      <c r="AL36" s="64">
        <f>IF($C36="Minor",IF($AL$13="False",0,AH36),0)</f>
        <v>0</v>
      </c>
      <c r="AM36" s="64">
        <f>IF($C36="Minor",IF($AM$13="False",0,AI36),0)</f>
        <v>0</v>
      </c>
      <c r="AN36" s="170">
        <f>IF($C36="Minor",IF($AN$13="False",0,AJ36),0)</f>
        <v>0</v>
      </c>
      <c r="AO36" s="169">
        <f t="shared" si="19"/>
        <v>0</v>
      </c>
      <c r="AP36" s="64">
        <f t="shared" si="20"/>
        <v>0</v>
      </c>
      <c r="AQ36" s="64">
        <f t="shared" si="21"/>
        <v>0</v>
      </c>
      <c r="AR36" s="64">
        <f t="shared" si="22"/>
        <v>0</v>
      </c>
      <c r="AS36" s="191">
        <f t="shared" si="23"/>
        <v>0</v>
      </c>
      <c r="AT36" s="64">
        <f t="shared" si="24"/>
        <v>0</v>
      </c>
      <c r="AU36" s="64">
        <f t="shared" si="25"/>
        <v>0</v>
      </c>
      <c r="AV36" s="170">
        <f t="shared" si="26"/>
        <v>0</v>
      </c>
      <c r="AW36" s="64">
        <f>IF(AK36&gt;$Y$13,((AK36-$Y$13)*Summary!$G$31)+'Performance Failure Scenarios'!$Y$13,'Performance Failure Scenarios'!AK36)</f>
        <v>0</v>
      </c>
      <c r="AX36" s="64">
        <f>IF(AL36&gt;$Y$13,((AL36-$Y$13)*Summary!$G$31)+'Performance Failure Scenarios'!$Y$13,'Performance Failure Scenarios'!AL36)</f>
        <v>0</v>
      </c>
      <c r="AY36" s="64">
        <f>IF(AM36&gt;$Y$13,((AM36-$Y$13)*Summary!$G$31)+'Performance Failure Scenarios'!$Y$13,'Performance Failure Scenarios'!AM36)</f>
        <v>0</v>
      </c>
      <c r="AZ36" s="64">
        <f>IF(AN36&gt;$Y$13,((AN36-$Y$13)*Summary!$G$31)+'Performance Failure Scenarios'!$Y$13,'Performance Failure Scenarios'!AN36)</f>
        <v>0</v>
      </c>
      <c r="BA36" s="191">
        <f>IF(AO36&gt;$Y$13,((AO36-$Y$13)*Summary!$G$31)+'Performance Failure Scenarios'!$Y$13,'Performance Failure Scenarios'!AO36)</f>
        <v>0</v>
      </c>
      <c r="BB36" s="64">
        <f>IF(AP36&gt;$Y$13,((AP36-$Y$13)*Summary!$G$31)+'Performance Failure Scenarios'!$Y$13,'Performance Failure Scenarios'!AP36)</f>
        <v>0</v>
      </c>
      <c r="BC36" s="64">
        <f>IF(AQ36&gt;$Y$13,((AQ36-$Y$13)*Summary!$G$31)+'Performance Failure Scenarios'!$Y$13,'Performance Failure Scenarios'!AQ36)</f>
        <v>0</v>
      </c>
      <c r="BD36" s="200">
        <f>IF(AR36&gt;$Y$13,((AR36-$Y$13)*Summary!$G$31)+'Performance Failure Scenarios'!$Y$13,'Performance Failure Scenarios'!AR36)</f>
        <v>0</v>
      </c>
      <c r="BE36" s="64">
        <f>IF(AS36&gt;$Y$13,((AS36-$Y$13)*Summary!$G$31)+'Performance Failure Scenarios'!$Y$13,'Performance Failure Scenarios'!AS36)</f>
        <v>0</v>
      </c>
      <c r="BF36" s="64">
        <f>IF(AT36&gt;$Y$13,((AT36-$Y$13)*Summary!$G$31)+'Performance Failure Scenarios'!$Y$13,'Performance Failure Scenarios'!AT36)</f>
        <v>0</v>
      </c>
      <c r="BG36" s="64">
        <f>IF(AU36&gt;$Y$13,((AU36-$Y$13)*Summary!$G$31)+'Performance Failure Scenarios'!$Y$13,'Performance Failure Scenarios'!AU36)</f>
        <v>0</v>
      </c>
      <c r="BH36" s="170">
        <f>IF(AV36&gt;$Y$13,((AV36-$Y$13)*Summary!$G$31)+'Performance Failure Scenarios'!$Y$13,'Performance Failure Scenarios'!AV36)</f>
        <v>0</v>
      </c>
      <c r="BI36" s="90"/>
      <c r="BJ36" s="169">
        <f t="shared" ref="BJ36:BM37" si="35">(IF($C36=$BH$2,$BL$2,IF($C36=$BH$3,$BL$3,IF($C36=$BH$4,$BL$4,"ERROR"))))*((SUM(AW36+BA36+BE36)*12))</f>
        <v>0</v>
      </c>
      <c r="BK36" s="64">
        <f t="shared" si="35"/>
        <v>0</v>
      </c>
      <c r="BL36" s="64">
        <f t="shared" si="35"/>
        <v>0</v>
      </c>
      <c r="BM36" s="170">
        <f t="shared" si="35"/>
        <v>0</v>
      </c>
    </row>
    <row r="37" spans="1:65" ht="57" thickBot="1">
      <c r="A37" s="259" t="s">
        <v>378</v>
      </c>
      <c r="B37" s="259" t="s">
        <v>563</v>
      </c>
      <c r="C37" s="259" t="s">
        <v>69</v>
      </c>
      <c r="D37" s="259" t="s">
        <v>175</v>
      </c>
      <c r="E37" s="259" t="s">
        <v>175</v>
      </c>
      <c r="F37" s="259" t="s">
        <v>214</v>
      </c>
      <c r="G37" s="259" t="s">
        <v>176</v>
      </c>
      <c r="H37" s="259" t="s">
        <v>312</v>
      </c>
      <c r="I37"/>
      <c r="J37" s="272"/>
      <c r="K37" s="273"/>
      <c r="L37" s="273"/>
      <c r="M37" s="273"/>
      <c r="N37" s="274"/>
      <c r="O37" s="273"/>
      <c r="P37" s="273"/>
      <c r="Q37" s="273"/>
      <c r="R37" s="275"/>
      <c r="S37" s="121"/>
      <c r="T37" s="169">
        <f t="shared" si="34"/>
        <v>0</v>
      </c>
      <c r="U37" s="64">
        <f t="shared" si="34"/>
        <v>0</v>
      </c>
      <c r="V37" s="64">
        <f t="shared" si="34"/>
        <v>0</v>
      </c>
      <c r="W37" s="64">
        <f t="shared" si="34"/>
        <v>0</v>
      </c>
      <c r="X37" s="170"/>
      <c r="Y37" s="71"/>
      <c r="Z37" s="169">
        <f t="shared" si="9"/>
        <v>0</v>
      </c>
      <c r="AA37" s="64">
        <f t="shared" si="10"/>
        <v>0</v>
      </c>
      <c r="AB37" s="191">
        <f t="shared" si="11"/>
        <v>0</v>
      </c>
      <c r="AC37" s="64">
        <f t="shared" si="12"/>
        <v>0</v>
      </c>
      <c r="AD37" s="64">
        <f t="shared" si="13"/>
        <v>0</v>
      </c>
      <c r="AE37" s="170">
        <f t="shared" si="14"/>
        <v>0</v>
      </c>
      <c r="AF37" s="71"/>
      <c r="AG37" s="169">
        <f t="shared" si="15"/>
        <v>0</v>
      </c>
      <c r="AH37" s="64">
        <f t="shared" si="16"/>
        <v>0</v>
      </c>
      <c r="AI37" s="64">
        <f t="shared" si="17"/>
        <v>0</v>
      </c>
      <c r="AJ37" s="170">
        <f t="shared" si="18"/>
        <v>0</v>
      </c>
      <c r="AK37" s="169">
        <f>IF($C37="Minor",IF($AK$13="False",0,AG37),0)</f>
        <v>0</v>
      </c>
      <c r="AL37" s="64">
        <f>IF($C37="Minor",IF($AL$13="False",0,AH37),0)</f>
        <v>0</v>
      </c>
      <c r="AM37" s="64">
        <f>IF($C37="Minor",IF($AM$13="False",0,AI37),0)</f>
        <v>0</v>
      </c>
      <c r="AN37" s="170">
        <f>IF($C37="Minor",IF($AN$13="False",0,AJ37),0)</f>
        <v>0</v>
      </c>
      <c r="AO37" s="169">
        <f t="shared" si="19"/>
        <v>0</v>
      </c>
      <c r="AP37" s="64">
        <f t="shared" si="20"/>
        <v>0</v>
      </c>
      <c r="AQ37" s="64">
        <f t="shared" si="21"/>
        <v>0</v>
      </c>
      <c r="AR37" s="64">
        <f t="shared" si="22"/>
        <v>0</v>
      </c>
      <c r="AS37" s="191">
        <f t="shared" si="23"/>
        <v>0</v>
      </c>
      <c r="AT37" s="64">
        <f t="shared" si="24"/>
        <v>0</v>
      </c>
      <c r="AU37" s="64">
        <f t="shared" si="25"/>
        <v>0</v>
      </c>
      <c r="AV37" s="170">
        <f t="shared" si="26"/>
        <v>0</v>
      </c>
      <c r="AW37" s="64">
        <f>IF(AK37&gt;$Y$13,((AK37-$Y$13)*Summary!$G$31)+'Performance Failure Scenarios'!$Y$13,'Performance Failure Scenarios'!AK37)</f>
        <v>0</v>
      </c>
      <c r="AX37" s="64">
        <f>IF(AL37&gt;$Y$13,((AL37-$Y$13)*Summary!$G$31)+'Performance Failure Scenarios'!$Y$13,'Performance Failure Scenarios'!AL37)</f>
        <v>0</v>
      </c>
      <c r="AY37" s="64">
        <f>IF(AM37&gt;$Y$13,((AM37-$Y$13)*Summary!$G$31)+'Performance Failure Scenarios'!$Y$13,'Performance Failure Scenarios'!AM37)</f>
        <v>0</v>
      </c>
      <c r="AZ37" s="64">
        <f>IF(AN37&gt;$Y$13,((AN37-$Y$13)*Summary!$G$31)+'Performance Failure Scenarios'!$Y$13,'Performance Failure Scenarios'!AN37)</f>
        <v>0</v>
      </c>
      <c r="BA37" s="191">
        <f>IF(AO37&gt;$Y$13,((AO37-$Y$13)*Summary!$G$31)+'Performance Failure Scenarios'!$Y$13,'Performance Failure Scenarios'!AO37)</f>
        <v>0</v>
      </c>
      <c r="BB37" s="64">
        <f>IF(AP37&gt;$Y$13,((AP37-$Y$13)*Summary!$G$31)+'Performance Failure Scenarios'!$Y$13,'Performance Failure Scenarios'!AP37)</f>
        <v>0</v>
      </c>
      <c r="BC37" s="64">
        <f>IF(AQ37&gt;$Y$13,((AQ37-$Y$13)*Summary!$G$31)+'Performance Failure Scenarios'!$Y$13,'Performance Failure Scenarios'!AQ37)</f>
        <v>0</v>
      </c>
      <c r="BD37" s="200">
        <f>IF(AR37&gt;$Y$13,((AR37-$Y$13)*Summary!$G$31)+'Performance Failure Scenarios'!$Y$13,'Performance Failure Scenarios'!AR37)</f>
        <v>0</v>
      </c>
      <c r="BE37" s="64">
        <f>IF(AS37&gt;$Y$13,((AS37-$Y$13)*Summary!$G$31)+'Performance Failure Scenarios'!$Y$13,'Performance Failure Scenarios'!AS37)</f>
        <v>0</v>
      </c>
      <c r="BF37" s="64">
        <f>IF(AT37&gt;$Y$13,((AT37-$Y$13)*Summary!$G$31)+'Performance Failure Scenarios'!$Y$13,'Performance Failure Scenarios'!AT37)</f>
        <v>0</v>
      </c>
      <c r="BG37" s="64">
        <f>IF(AU37&gt;$Y$13,((AU37-$Y$13)*Summary!$G$31)+'Performance Failure Scenarios'!$Y$13,'Performance Failure Scenarios'!AU37)</f>
        <v>0</v>
      </c>
      <c r="BH37" s="170">
        <f>IF(AV37&gt;$Y$13,((AV37-$Y$13)*Summary!$G$31)+'Performance Failure Scenarios'!$Y$13,'Performance Failure Scenarios'!AV37)</f>
        <v>0</v>
      </c>
      <c r="BI37" s="90"/>
      <c r="BJ37" s="169">
        <f t="shared" si="35"/>
        <v>0</v>
      </c>
      <c r="BK37" s="64">
        <f t="shared" si="35"/>
        <v>0</v>
      </c>
      <c r="BL37" s="64">
        <f t="shared" si="35"/>
        <v>0</v>
      </c>
      <c r="BM37" s="170">
        <f t="shared" si="35"/>
        <v>0</v>
      </c>
    </row>
    <row r="38" spans="1:65" ht="13.5" customHeight="1" thickBot="1">
      <c r="A38" s="481" t="s">
        <v>86</v>
      </c>
      <c r="B38" s="481"/>
      <c r="C38" s="481"/>
      <c r="D38" s="481"/>
      <c r="E38" s="481"/>
      <c r="F38" s="481"/>
      <c r="G38" s="481"/>
      <c r="H38" s="481"/>
      <c r="I38"/>
      <c r="J38" s="280"/>
      <c r="K38" s="281"/>
      <c r="L38" s="281"/>
      <c r="M38" s="281"/>
      <c r="N38" s="274"/>
      <c r="O38" s="281"/>
      <c r="P38" s="281"/>
      <c r="Q38" s="281"/>
      <c r="R38" s="282"/>
      <c r="S38" s="121"/>
      <c r="T38" s="171"/>
      <c r="U38" s="65"/>
      <c r="V38" s="65"/>
      <c r="W38" s="65"/>
      <c r="X38" s="172"/>
      <c r="Y38" s="71"/>
      <c r="Z38" s="171"/>
      <c r="AA38" s="65"/>
      <c r="AB38" s="192"/>
      <c r="AC38" s="65"/>
      <c r="AD38" s="65"/>
      <c r="AE38" s="172"/>
      <c r="AF38" s="71"/>
      <c r="AG38" s="171"/>
      <c r="AH38" s="65"/>
      <c r="AI38" s="65"/>
      <c r="AJ38" s="172"/>
      <c r="AK38" s="171"/>
      <c r="AL38" s="65"/>
      <c r="AM38" s="65"/>
      <c r="AN38" s="172"/>
      <c r="AO38" s="171"/>
      <c r="AP38" s="65"/>
      <c r="AQ38" s="65"/>
      <c r="AR38" s="65"/>
      <c r="AS38" s="192"/>
      <c r="AT38" s="65"/>
      <c r="AU38" s="65"/>
      <c r="AV38" s="172"/>
      <c r="AW38" s="65"/>
      <c r="AX38" s="65"/>
      <c r="AY38" s="65"/>
      <c r="AZ38" s="65"/>
      <c r="BA38" s="192"/>
      <c r="BB38" s="65"/>
      <c r="BC38" s="65"/>
      <c r="BD38" s="201"/>
      <c r="BE38" s="65"/>
      <c r="BF38" s="65"/>
      <c r="BG38" s="65"/>
      <c r="BH38" s="172"/>
      <c r="BI38" s="90"/>
      <c r="BJ38" s="171"/>
      <c r="BK38" s="65"/>
      <c r="BL38" s="65"/>
      <c r="BM38" s="172"/>
    </row>
    <row r="39" spans="1:65" ht="13.5" customHeight="1" thickBot="1">
      <c r="A39" s="460" t="s">
        <v>87</v>
      </c>
      <c r="B39" s="460"/>
      <c r="C39" s="460"/>
      <c r="D39" s="460"/>
      <c r="E39" s="460"/>
      <c r="F39" s="460"/>
      <c r="G39" s="460"/>
      <c r="H39" s="460"/>
      <c r="I39"/>
      <c r="J39" s="276"/>
      <c r="K39" s="277"/>
      <c r="L39" s="277"/>
      <c r="M39" s="277"/>
      <c r="N39" s="274"/>
      <c r="O39" s="277"/>
      <c r="P39" s="277"/>
      <c r="Q39" s="277"/>
      <c r="R39" s="278"/>
      <c r="S39" s="121"/>
      <c r="T39" s="167"/>
      <c r="U39" s="62"/>
      <c r="V39" s="62"/>
      <c r="W39" s="62"/>
      <c r="X39" s="168"/>
      <c r="Y39" s="71"/>
      <c r="Z39" s="167"/>
      <c r="AA39" s="62"/>
      <c r="AB39" s="190"/>
      <c r="AC39" s="62"/>
      <c r="AD39" s="62"/>
      <c r="AE39" s="168"/>
      <c r="AF39" s="71"/>
      <c r="AG39" s="167"/>
      <c r="AH39" s="62"/>
      <c r="AI39" s="62"/>
      <c r="AJ39" s="168"/>
      <c r="AK39" s="167"/>
      <c r="AL39" s="62"/>
      <c r="AM39" s="62"/>
      <c r="AN39" s="168"/>
      <c r="AO39" s="167"/>
      <c r="AP39" s="62"/>
      <c r="AQ39" s="62"/>
      <c r="AR39" s="62"/>
      <c r="AS39" s="190"/>
      <c r="AT39" s="62"/>
      <c r="AU39" s="62"/>
      <c r="AV39" s="168"/>
      <c r="AW39" s="62"/>
      <c r="AX39" s="62"/>
      <c r="AY39" s="62"/>
      <c r="AZ39" s="62"/>
      <c r="BA39" s="190"/>
      <c r="BB39" s="62"/>
      <c r="BC39" s="62"/>
      <c r="BD39" s="199"/>
      <c r="BE39" s="62"/>
      <c r="BF39" s="62"/>
      <c r="BG39" s="62"/>
      <c r="BH39" s="168"/>
      <c r="BI39" s="90"/>
      <c r="BJ39" s="167"/>
      <c r="BK39" s="62"/>
      <c r="BL39" s="62"/>
      <c r="BM39" s="168"/>
    </row>
    <row r="40" spans="1:65" ht="45.75" thickBot="1">
      <c r="A40" s="259" t="s">
        <v>379</v>
      </c>
      <c r="B40" s="259" t="s">
        <v>564</v>
      </c>
      <c r="C40" s="259" t="s">
        <v>69</v>
      </c>
      <c r="D40" s="259" t="s">
        <v>175</v>
      </c>
      <c r="E40" s="259" t="s">
        <v>175</v>
      </c>
      <c r="F40" s="259" t="s">
        <v>313</v>
      </c>
      <c r="G40" s="259" t="s">
        <v>88</v>
      </c>
      <c r="H40" s="259" t="s">
        <v>380</v>
      </c>
      <c r="I40"/>
      <c r="J40" s="272"/>
      <c r="K40" s="273"/>
      <c r="L40" s="273"/>
      <c r="M40" s="273"/>
      <c r="N40" s="274"/>
      <c r="O40" s="273"/>
      <c r="P40" s="273"/>
      <c r="Q40" s="273"/>
      <c r="R40" s="275"/>
      <c r="S40" s="121"/>
      <c r="T40" s="169">
        <f t="shared" ref="T40:W41" si="36">J40*O40</f>
        <v>0</v>
      </c>
      <c r="U40" s="64">
        <f t="shared" si="36"/>
        <v>0</v>
      </c>
      <c r="V40" s="64">
        <f t="shared" si="36"/>
        <v>0</v>
      </c>
      <c r="W40" s="64">
        <f t="shared" si="36"/>
        <v>0</v>
      </c>
      <c r="X40" s="170"/>
      <c r="Y40" s="71"/>
      <c r="Z40" s="169">
        <f t="shared" si="9"/>
        <v>0</v>
      </c>
      <c r="AA40" s="64">
        <f t="shared" si="10"/>
        <v>0</v>
      </c>
      <c r="AB40" s="191">
        <f t="shared" si="11"/>
        <v>0</v>
      </c>
      <c r="AC40" s="64">
        <f t="shared" si="12"/>
        <v>0</v>
      </c>
      <c r="AD40" s="64">
        <f t="shared" si="13"/>
        <v>0</v>
      </c>
      <c r="AE40" s="170">
        <f t="shared" si="14"/>
        <v>0</v>
      </c>
      <c r="AF40" s="71"/>
      <c r="AG40" s="169">
        <f t="shared" si="15"/>
        <v>0</v>
      </c>
      <c r="AH40" s="64">
        <f t="shared" si="16"/>
        <v>0</v>
      </c>
      <c r="AI40" s="64">
        <f t="shared" si="17"/>
        <v>0</v>
      </c>
      <c r="AJ40" s="170">
        <f t="shared" si="18"/>
        <v>0</v>
      </c>
      <c r="AK40" s="169">
        <f>IF($C40="Minor",IF($AK$13="False",0,AG40),0)</f>
        <v>0</v>
      </c>
      <c r="AL40" s="64">
        <f>IF($C40="Minor",IF($AL$13="False",0,AH40),0)</f>
        <v>0</v>
      </c>
      <c r="AM40" s="64">
        <f>IF($C40="Minor",IF($AM$13="False",0,AI40),0)</f>
        <v>0</v>
      </c>
      <c r="AN40" s="170">
        <f>IF($C40="Minor",IF($AN$13="False",0,AJ40),0)</f>
        <v>0</v>
      </c>
      <c r="AO40" s="169">
        <f t="shared" si="19"/>
        <v>0</v>
      </c>
      <c r="AP40" s="64">
        <f t="shared" si="20"/>
        <v>0</v>
      </c>
      <c r="AQ40" s="64">
        <f t="shared" si="21"/>
        <v>0</v>
      </c>
      <c r="AR40" s="64">
        <f t="shared" si="22"/>
        <v>0</v>
      </c>
      <c r="AS40" s="191">
        <f t="shared" si="23"/>
        <v>0</v>
      </c>
      <c r="AT40" s="64">
        <f t="shared" si="24"/>
        <v>0</v>
      </c>
      <c r="AU40" s="64">
        <f t="shared" si="25"/>
        <v>0</v>
      </c>
      <c r="AV40" s="170">
        <f t="shared" si="26"/>
        <v>0</v>
      </c>
      <c r="AW40" s="64">
        <f>IF(AK40&gt;$Y$13,((AK40-$Y$13)*Summary!$G$31)+'Performance Failure Scenarios'!$Y$13,'Performance Failure Scenarios'!AK40)</f>
        <v>0</v>
      </c>
      <c r="AX40" s="64">
        <f>IF(AL40&gt;$Y$13,((AL40-$Y$13)*Summary!$G$31)+'Performance Failure Scenarios'!$Y$13,'Performance Failure Scenarios'!AL40)</f>
        <v>0</v>
      </c>
      <c r="AY40" s="64">
        <f>IF(AM40&gt;$Y$13,((AM40-$Y$13)*Summary!$G$31)+'Performance Failure Scenarios'!$Y$13,'Performance Failure Scenarios'!AM40)</f>
        <v>0</v>
      </c>
      <c r="AZ40" s="64">
        <f>IF(AN40&gt;$Y$13,((AN40-$Y$13)*Summary!$G$31)+'Performance Failure Scenarios'!$Y$13,'Performance Failure Scenarios'!AN40)</f>
        <v>0</v>
      </c>
      <c r="BA40" s="191">
        <f>IF(AO40&gt;$Y$13,((AO40-$Y$13)*Summary!$G$31)+'Performance Failure Scenarios'!$Y$13,'Performance Failure Scenarios'!AO40)</f>
        <v>0</v>
      </c>
      <c r="BB40" s="64">
        <f>IF(AP40&gt;$Y$13,((AP40-$Y$13)*Summary!$G$31)+'Performance Failure Scenarios'!$Y$13,'Performance Failure Scenarios'!AP40)</f>
        <v>0</v>
      </c>
      <c r="BC40" s="64">
        <f>IF(AQ40&gt;$Y$13,((AQ40-$Y$13)*Summary!$G$31)+'Performance Failure Scenarios'!$Y$13,'Performance Failure Scenarios'!AQ40)</f>
        <v>0</v>
      </c>
      <c r="BD40" s="200">
        <f>IF(AR40&gt;$Y$13,((AR40-$Y$13)*Summary!$G$31)+'Performance Failure Scenarios'!$Y$13,'Performance Failure Scenarios'!AR40)</f>
        <v>0</v>
      </c>
      <c r="BE40" s="64">
        <f>IF(AS40&gt;$Y$13,((AS40-$Y$13)*Summary!$G$31)+'Performance Failure Scenarios'!$Y$13,'Performance Failure Scenarios'!AS40)</f>
        <v>0</v>
      </c>
      <c r="BF40" s="64">
        <f>IF(AT40&gt;$Y$13,((AT40-$Y$13)*Summary!$G$31)+'Performance Failure Scenarios'!$Y$13,'Performance Failure Scenarios'!AT40)</f>
        <v>0</v>
      </c>
      <c r="BG40" s="64">
        <f>IF(AU40&gt;$Y$13,((AU40-$Y$13)*Summary!$G$31)+'Performance Failure Scenarios'!$Y$13,'Performance Failure Scenarios'!AU40)</f>
        <v>0</v>
      </c>
      <c r="BH40" s="170">
        <f>IF(AV40&gt;$Y$13,((AV40-$Y$13)*Summary!$G$31)+'Performance Failure Scenarios'!$Y$13,'Performance Failure Scenarios'!AV40)</f>
        <v>0</v>
      </c>
      <c r="BI40" s="90"/>
      <c r="BJ40" s="169">
        <f t="shared" ref="BJ40:BM41" si="37">(IF($C40=$BH$2,$BL$2,IF($C40=$BH$3,$BL$3,IF($C40=$BH$4,$BL$4,"ERROR"))))*((SUM(AW40+BA40+BE40)*12))</f>
        <v>0</v>
      </c>
      <c r="BK40" s="64">
        <f t="shared" si="37"/>
        <v>0</v>
      </c>
      <c r="BL40" s="64">
        <f t="shared" si="37"/>
        <v>0</v>
      </c>
      <c r="BM40" s="170">
        <f t="shared" si="37"/>
        <v>0</v>
      </c>
    </row>
    <row r="41" spans="1:65" ht="68.25" thickBot="1">
      <c r="A41" s="259" t="s">
        <v>381</v>
      </c>
      <c r="B41" s="259" t="s">
        <v>565</v>
      </c>
      <c r="C41" s="259" t="s">
        <v>69</v>
      </c>
      <c r="D41" s="259" t="s">
        <v>175</v>
      </c>
      <c r="E41" s="259" t="s">
        <v>175</v>
      </c>
      <c r="F41" s="259" t="s">
        <v>314</v>
      </c>
      <c r="G41" s="259" t="s">
        <v>88</v>
      </c>
      <c r="H41" s="259" t="s">
        <v>382</v>
      </c>
      <c r="I41"/>
      <c r="J41" s="272"/>
      <c r="K41" s="273"/>
      <c r="L41" s="273"/>
      <c r="M41" s="273"/>
      <c r="N41" s="274"/>
      <c r="O41" s="273"/>
      <c r="P41" s="273"/>
      <c r="Q41" s="273"/>
      <c r="R41" s="275"/>
      <c r="S41" s="121"/>
      <c r="T41" s="169">
        <f t="shared" si="36"/>
        <v>0</v>
      </c>
      <c r="U41" s="64">
        <f t="shared" si="36"/>
        <v>0</v>
      </c>
      <c r="V41" s="64">
        <f t="shared" si="36"/>
        <v>0</v>
      </c>
      <c r="W41" s="64">
        <f t="shared" si="36"/>
        <v>0</v>
      </c>
      <c r="X41" s="170"/>
      <c r="Y41" s="71"/>
      <c r="Z41" s="169">
        <f t="shared" si="9"/>
        <v>0</v>
      </c>
      <c r="AA41" s="64">
        <f t="shared" si="10"/>
        <v>0</v>
      </c>
      <c r="AB41" s="191">
        <f t="shared" si="11"/>
        <v>0</v>
      </c>
      <c r="AC41" s="64">
        <f t="shared" si="12"/>
        <v>0</v>
      </c>
      <c r="AD41" s="64">
        <f t="shared" si="13"/>
        <v>0</v>
      </c>
      <c r="AE41" s="170">
        <f t="shared" si="14"/>
        <v>0</v>
      </c>
      <c r="AF41" s="71"/>
      <c r="AG41" s="169">
        <f t="shared" si="15"/>
        <v>0</v>
      </c>
      <c r="AH41" s="64">
        <f t="shared" si="16"/>
        <v>0</v>
      </c>
      <c r="AI41" s="64">
        <f t="shared" si="17"/>
        <v>0</v>
      </c>
      <c r="AJ41" s="170">
        <f t="shared" si="18"/>
        <v>0</v>
      </c>
      <c r="AK41" s="169">
        <f>IF($C41="Minor",IF($AK$13="False",0,AG41),0)</f>
        <v>0</v>
      </c>
      <c r="AL41" s="64">
        <f>IF($C41="Minor",IF($AL$13="False",0,AH41),0)</f>
        <v>0</v>
      </c>
      <c r="AM41" s="64">
        <f>IF($C41="Minor",IF($AM$13="False",0,AI41),0)</f>
        <v>0</v>
      </c>
      <c r="AN41" s="170">
        <f>IF($C41="Minor",IF($AN$13="False",0,AJ41),0)</f>
        <v>0</v>
      </c>
      <c r="AO41" s="169">
        <f t="shared" si="19"/>
        <v>0</v>
      </c>
      <c r="AP41" s="64">
        <f t="shared" si="20"/>
        <v>0</v>
      </c>
      <c r="AQ41" s="64">
        <f t="shared" si="21"/>
        <v>0</v>
      </c>
      <c r="AR41" s="64">
        <f t="shared" si="22"/>
        <v>0</v>
      </c>
      <c r="AS41" s="191">
        <f t="shared" si="23"/>
        <v>0</v>
      </c>
      <c r="AT41" s="64">
        <f t="shared" si="24"/>
        <v>0</v>
      </c>
      <c r="AU41" s="64">
        <f t="shared" si="25"/>
        <v>0</v>
      </c>
      <c r="AV41" s="170">
        <f t="shared" si="26"/>
        <v>0</v>
      </c>
      <c r="AW41" s="64">
        <f>IF(AK41&gt;$Y$13,((AK41-$Y$13)*Summary!$G$31)+'Performance Failure Scenarios'!$Y$13,'Performance Failure Scenarios'!AK41)</f>
        <v>0</v>
      </c>
      <c r="AX41" s="64">
        <f>IF(AL41&gt;$Y$13,((AL41-$Y$13)*Summary!$G$31)+'Performance Failure Scenarios'!$Y$13,'Performance Failure Scenarios'!AL41)</f>
        <v>0</v>
      </c>
      <c r="AY41" s="64">
        <f>IF(AM41&gt;$Y$13,((AM41-$Y$13)*Summary!$G$31)+'Performance Failure Scenarios'!$Y$13,'Performance Failure Scenarios'!AM41)</f>
        <v>0</v>
      </c>
      <c r="AZ41" s="64">
        <f>IF(AN41&gt;$Y$13,((AN41-$Y$13)*Summary!$G$31)+'Performance Failure Scenarios'!$Y$13,'Performance Failure Scenarios'!AN41)</f>
        <v>0</v>
      </c>
      <c r="BA41" s="191">
        <f>IF(AO41&gt;$Y$13,((AO41-$Y$13)*Summary!$G$31)+'Performance Failure Scenarios'!$Y$13,'Performance Failure Scenarios'!AO41)</f>
        <v>0</v>
      </c>
      <c r="BB41" s="64">
        <f>IF(AP41&gt;$Y$13,((AP41-$Y$13)*Summary!$G$31)+'Performance Failure Scenarios'!$Y$13,'Performance Failure Scenarios'!AP41)</f>
        <v>0</v>
      </c>
      <c r="BC41" s="64">
        <f>IF(AQ41&gt;$Y$13,((AQ41-$Y$13)*Summary!$G$31)+'Performance Failure Scenarios'!$Y$13,'Performance Failure Scenarios'!AQ41)</f>
        <v>0</v>
      </c>
      <c r="BD41" s="200">
        <f>IF(AR41&gt;$Y$13,((AR41-$Y$13)*Summary!$G$31)+'Performance Failure Scenarios'!$Y$13,'Performance Failure Scenarios'!AR41)</f>
        <v>0</v>
      </c>
      <c r="BE41" s="64">
        <f>IF(AS41&gt;$Y$13,((AS41-$Y$13)*Summary!$G$31)+'Performance Failure Scenarios'!$Y$13,'Performance Failure Scenarios'!AS41)</f>
        <v>0</v>
      </c>
      <c r="BF41" s="64">
        <f>IF(AT41&gt;$Y$13,((AT41-$Y$13)*Summary!$G$31)+'Performance Failure Scenarios'!$Y$13,'Performance Failure Scenarios'!AT41)</f>
        <v>0</v>
      </c>
      <c r="BG41" s="64">
        <f>IF(AU41&gt;$Y$13,((AU41-$Y$13)*Summary!$G$31)+'Performance Failure Scenarios'!$Y$13,'Performance Failure Scenarios'!AU41)</f>
        <v>0</v>
      </c>
      <c r="BH41" s="170">
        <f>IF(AV41&gt;$Y$13,((AV41-$Y$13)*Summary!$G$31)+'Performance Failure Scenarios'!$Y$13,'Performance Failure Scenarios'!AV41)</f>
        <v>0</v>
      </c>
      <c r="BI41" s="90"/>
      <c r="BJ41" s="169">
        <f t="shared" si="37"/>
        <v>0</v>
      </c>
      <c r="BK41" s="64">
        <f t="shared" si="37"/>
        <v>0</v>
      </c>
      <c r="BL41" s="64">
        <f t="shared" si="37"/>
        <v>0</v>
      </c>
      <c r="BM41" s="170">
        <f t="shared" si="37"/>
        <v>0</v>
      </c>
    </row>
    <row r="42" spans="1:65" ht="13.5" customHeight="1" thickBot="1">
      <c r="A42" s="460" t="s">
        <v>89</v>
      </c>
      <c r="B42" s="460"/>
      <c r="C42" s="460"/>
      <c r="D42" s="460"/>
      <c r="E42" s="460"/>
      <c r="F42" s="460"/>
      <c r="G42" s="460"/>
      <c r="H42" s="460"/>
      <c r="I42"/>
      <c r="J42" s="276"/>
      <c r="K42" s="277"/>
      <c r="L42" s="277"/>
      <c r="M42" s="277"/>
      <c r="N42" s="274"/>
      <c r="O42" s="277"/>
      <c r="P42" s="277"/>
      <c r="Q42" s="277"/>
      <c r="R42" s="278"/>
      <c r="S42" s="121"/>
      <c r="T42" s="167"/>
      <c r="U42" s="62"/>
      <c r="V42" s="62"/>
      <c r="W42" s="62"/>
      <c r="X42" s="168"/>
      <c r="Y42" s="71"/>
      <c r="Z42" s="167"/>
      <c r="AA42" s="62"/>
      <c r="AB42" s="190"/>
      <c r="AC42" s="62"/>
      <c r="AD42" s="62"/>
      <c r="AE42" s="168"/>
      <c r="AF42" s="71"/>
      <c r="AG42" s="167"/>
      <c r="AH42" s="62"/>
      <c r="AI42" s="62"/>
      <c r="AJ42" s="168"/>
      <c r="AK42" s="167"/>
      <c r="AL42" s="62"/>
      <c r="AM42" s="62"/>
      <c r="AN42" s="168"/>
      <c r="AO42" s="167"/>
      <c r="AP42" s="62"/>
      <c r="AQ42" s="62"/>
      <c r="AR42" s="62"/>
      <c r="AS42" s="190"/>
      <c r="AT42" s="62"/>
      <c r="AU42" s="62"/>
      <c r="AV42" s="168"/>
      <c r="AW42" s="62"/>
      <c r="AX42" s="62"/>
      <c r="AY42" s="62"/>
      <c r="AZ42" s="62"/>
      <c r="BA42" s="190"/>
      <c r="BB42" s="62"/>
      <c r="BC42" s="62"/>
      <c r="BD42" s="199"/>
      <c r="BE42" s="62"/>
      <c r="BF42" s="62"/>
      <c r="BG42" s="62"/>
      <c r="BH42" s="168"/>
      <c r="BI42" s="90"/>
      <c r="BJ42" s="167"/>
      <c r="BK42" s="62"/>
      <c r="BL42" s="62"/>
      <c r="BM42" s="168"/>
    </row>
    <row r="43" spans="1:65" ht="45.75" thickBot="1">
      <c r="A43" s="259" t="s">
        <v>383</v>
      </c>
      <c r="B43" s="259" t="s">
        <v>566</v>
      </c>
      <c r="C43" s="259" t="s">
        <v>68</v>
      </c>
      <c r="D43" s="259" t="s">
        <v>175</v>
      </c>
      <c r="E43" s="259" t="s">
        <v>175</v>
      </c>
      <c r="F43" s="259" t="s">
        <v>314</v>
      </c>
      <c r="G43" s="259" t="s">
        <v>88</v>
      </c>
      <c r="H43" s="259" t="s">
        <v>315</v>
      </c>
      <c r="I43"/>
      <c r="J43" s="272"/>
      <c r="K43" s="273"/>
      <c r="L43" s="273"/>
      <c r="M43" s="273"/>
      <c r="N43" s="274"/>
      <c r="O43" s="273"/>
      <c r="P43" s="273"/>
      <c r="Q43" s="273"/>
      <c r="R43" s="275"/>
      <c r="S43" s="121"/>
      <c r="T43" s="169">
        <f t="shared" ref="T43:W46" si="38">J43*O43</f>
        <v>0</v>
      </c>
      <c r="U43" s="64">
        <f t="shared" si="38"/>
        <v>0</v>
      </c>
      <c r="V43" s="64">
        <f t="shared" si="38"/>
        <v>0</v>
      </c>
      <c r="W43" s="64">
        <f t="shared" si="38"/>
        <v>0</v>
      </c>
      <c r="X43" s="170"/>
      <c r="Y43" s="71"/>
      <c r="Z43" s="169">
        <f t="shared" si="9"/>
        <v>0</v>
      </c>
      <c r="AA43" s="64">
        <f t="shared" si="10"/>
        <v>0</v>
      </c>
      <c r="AB43" s="191">
        <f t="shared" si="11"/>
        <v>0</v>
      </c>
      <c r="AC43" s="64">
        <f t="shared" si="12"/>
        <v>0</v>
      </c>
      <c r="AD43" s="64">
        <f t="shared" si="13"/>
        <v>0</v>
      </c>
      <c r="AE43" s="170">
        <f t="shared" si="14"/>
        <v>0</v>
      </c>
      <c r="AF43" s="71"/>
      <c r="AG43" s="169">
        <f t="shared" si="15"/>
        <v>0</v>
      </c>
      <c r="AH43" s="64">
        <f t="shared" si="16"/>
        <v>0</v>
      </c>
      <c r="AI43" s="64">
        <f t="shared" si="17"/>
        <v>0</v>
      </c>
      <c r="AJ43" s="170">
        <f t="shared" si="18"/>
        <v>0</v>
      </c>
      <c r="AK43" s="169">
        <f>IF($C43="Minor",IF($AK$13="False",0,AG43),0)</f>
        <v>0</v>
      </c>
      <c r="AL43" s="64">
        <f>IF($C43="Minor",IF($AL$13="False",0,AH43),0)</f>
        <v>0</v>
      </c>
      <c r="AM43" s="64">
        <f>IF($C43="Minor",IF($AM$13="False",0,AI43),0)</f>
        <v>0</v>
      </c>
      <c r="AN43" s="170">
        <f>IF($C43="Minor",IF($AN$13="False",0,AJ43),0)</f>
        <v>0</v>
      </c>
      <c r="AO43" s="169">
        <f t="shared" si="19"/>
        <v>0</v>
      </c>
      <c r="AP43" s="64">
        <f t="shared" si="20"/>
        <v>0</v>
      </c>
      <c r="AQ43" s="64">
        <f t="shared" si="21"/>
        <v>0</v>
      </c>
      <c r="AR43" s="64">
        <f t="shared" si="22"/>
        <v>0</v>
      </c>
      <c r="AS43" s="191">
        <f t="shared" si="23"/>
        <v>0</v>
      </c>
      <c r="AT43" s="64">
        <f t="shared" si="24"/>
        <v>0</v>
      </c>
      <c r="AU43" s="64">
        <f t="shared" si="25"/>
        <v>0</v>
      </c>
      <c r="AV43" s="170">
        <f t="shared" si="26"/>
        <v>0</v>
      </c>
      <c r="AW43" s="64">
        <f>IF(AK43&gt;$Y$13,((AK43-$Y$13)*Summary!$G$31)+'Performance Failure Scenarios'!$Y$13,'Performance Failure Scenarios'!AK43)</f>
        <v>0</v>
      </c>
      <c r="AX43" s="64">
        <f>IF(AL43&gt;$Y$13,((AL43-$Y$13)*Summary!$G$31)+'Performance Failure Scenarios'!$Y$13,'Performance Failure Scenarios'!AL43)</f>
        <v>0</v>
      </c>
      <c r="AY43" s="64">
        <f>IF(AM43&gt;$Y$13,((AM43-$Y$13)*Summary!$G$31)+'Performance Failure Scenarios'!$Y$13,'Performance Failure Scenarios'!AM43)</f>
        <v>0</v>
      </c>
      <c r="AZ43" s="64">
        <f>IF(AN43&gt;$Y$13,((AN43-$Y$13)*Summary!$G$31)+'Performance Failure Scenarios'!$Y$13,'Performance Failure Scenarios'!AN43)</f>
        <v>0</v>
      </c>
      <c r="BA43" s="191">
        <f>IF(AO43&gt;$Y$13,((AO43-$Y$13)*Summary!$G$31)+'Performance Failure Scenarios'!$Y$13,'Performance Failure Scenarios'!AO43)</f>
        <v>0</v>
      </c>
      <c r="BB43" s="64">
        <f>IF(AP43&gt;$Y$13,((AP43-$Y$13)*Summary!$G$31)+'Performance Failure Scenarios'!$Y$13,'Performance Failure Scenarios'!AP43)</f>
        <v>0</v>
      </c>
      <c r="BC43" s="64">
        <f>IF(AQ43&gt;$Y$13,((AQ43-$Y$13)*Summary!$G$31)+'Performance Failure Scenarios'!$Y$13,'Performance Failure Scenarios'!AQ43)</f>
        <v>0</v>
      </c>
      <c r="BD43" s="200">
        <f>IF(AR43&gt;$Y$13,((AR43-$Y$13)*Summary!$G$31)+'Performance Failure Scenarios'!$Y$13,'Performance Failure Scenarios'!AR43)</f>
        <v>0</v>
      </c>
      <c r="BE43" s="64">
        <f>IF(AS43&gt;$Y$13,((AS43-$Y$13)*Summary!$G$31)+'Performance Failure Scenarios'!$Y$13,'Performance Failure Scenarios'!AS43)</f>
        <v>0</v>
      </c>
      <c r="BF43" s="64">
        <f>IF(AT43&gt;$Y$13,((AT43-$Y$13)*Summary!$G$31)+'Performance Failure Scenarios'!$Y$13,'Performance Failure Scenarios'!AT43)</f>
        <v>0</v>
      </c>
      <c r="BG43" s="64">
        <f>IF(AU43&gt;$Y$13,((AU43-$Y$13)*Summary!$G$31)+'Performance Failure Scenarios'!$Y$13,'Performance Failure Scenarios'!AU43)</f>
        <v>0</v>
      </c>
      <c r="BH43" s="170">
        <f>IF(AV43&gt;$Y$13,((AV43-$Y$13)*Summary!$G$31)+'Performance Failure Scenarios'!$Y$13,'Performance Failure Scenarios'!AV43)</f>
        <v>0</v>
      </c>
      <c r="BI43" s="90"/>
      <c r="BJ43" s="169">
        <f t="shared" ref="BJ43:BM46" si="39">(IF($C43=$BH$2,$BL$2,IF($C43=$BH$3,$BL$3,IF($C43=$BH$4,$BL$4,"ERROR"))))*((SUM(AW43+BA43+BE43)*12))</f>
        <v>0</v>
      </c>
      <c r="BK43" s="64">
        <f t="shared" si="39"/>
        <v>0</v>
      </c>
      <c r="BL43" s="64">
        <f t="shared" si="39"/>
        <v>0</v>
      </c>
      <c r="BM43" s="170">
        <f t="shared" si="39"/>
        <v>0</v>
      </c>
    </row>
    <row r="44" spans="1:65" ht="141" customHeight="1" thickBot="1">
      <c r="A44" s="259" t="s">
        <v>384</v>
      </c>
      <c r="B44" s="259" t="s">
        <v>567</v>
      </c>
      <c r="C44" s="259" t="s">
        <v>67</v>
      </c>
      <c r="D44" s="259" t="s">
        <v>175</v>
      </c>
      <c r="E44" s="259" t="s">
        <v>175</v>
      </c>
      <c r="F44" s="259" t="s">
        <v>64</v>
      </c>
      <c r="G44" s="259" t="s">
        <v>90</v>
      </c>
      <c r="H44" s="259" t="s">
        <v>316</v>
      </c>
      <c r="I44"/>
      <c r="J44" s="272"/>
      <c r="K44" s="273"/>
      <c r="L44" s="273"/>
      <c r="M44" s="273"/>
      <c r="N44" s="274"/>
      <c r="O44" s="273"/>
      <c r="P44" s="273"/>
      <c r="Q44" s="273"/>
      <c r="R44" s="275"/>
      <c r="S44" s="121"/>
      <c r="T44" s="169">
        <f t="shared" si="38"/>
        <v>0</v>
      </c>
      <c r="U44" s="64">
        <f t="shared" si="38"/>
        <v>0</v>
      </c>
      <c r="V44" s="64">
        <f t="shared" si="38"/>
        <v>0</v>
      </c>
      <c r="W44" s="64">
        <f t="shared" si="38"/>
        <v>0</v>
      </c>
      <c r="X44" s="170"/>
      <c r="Y44" s="71"/>
      <c r="Z44" s="169">
        <f t="shared" si="9"/>
        <v>0</v>
      </c>
      <c r="AA44" s="64">
        <f t="shared" si="10"/>
        <v>0</v>
      </c>
      <c r="AB44" s="191">
        <f t="shared" si="11"/>
        <v>0</v>
      </c>
      <c r="AC44" s="64">
        <f t="shared" si="12"/>
        <v>0</v>
      </c>
      <c r="AD44" s="64">
        <f t="shared" si="13"/>
        <v>0</v>
      </c>
      <c r="AE44" s="170">
        <f t="shared" si="14"/>
        <v>0</v>
      </c>
      <c r="AF44" s="71"/>
      <c r="AG44" s="169">
        <f t="shared" si="15"/>
        <v>0</v>
      </c>
      <c r="AH44" s="64">
        <f t="shared" si="16"/>
        <v>0</v>
      </c>
      <c r="AI44" s="64">
        <f t="shared" si="17"/>
        <v>0</v>
      </c>
      <c r="AJ44" s="170">
        <f t="shared" si="18"/>
        <v>0</v>
      </c>
      <c r="AK44" s="169">
        <f>IF($C44="Minor",IF($AK$13="False",0,AG44),0)</f>
        <v>0</v>
      </c>
      <c r="AL44" s="64">
        <f>IF($C44="Minor",IF($AL$13="False",0,AH44),0)</f>
        <v>0</v>
      </c>
      <c r="AM44" s="64">
        <f>IF($C44="Minor",IF($AM$13="False",0,AI44),0)</f>
        <v>0</v>
      </c>
      <c r="AN44" s="170">
        <f>IF($C44="Minor",IF($AN$13="False",0,AJ44),0)</f>
        <v>0</v>
      </c>
      <c r="AO44" s="169">
        <f t="shared" si="19"/>
        <v>0</v>
      </c>
      <c r="AP44" s="64">
        <f t="shared" si="20"/>
        <v>0</v>
      </c>
      <c r="AQ44" s="64">
        <f t="shared" si="21"/>
        <v>0</v>
      </c>
      <c r="AR44" s="64">
        <f t="shared" si="22"/>
        <v>0</v>
      </c>
      <c r="AS44" s="191">
        <f t="shared" si="23"/>
        <v>0</v>
      </c>
      <c r="AT44" s="64">
        <f t="shared" si="24"/>
        <v>0</v>
      </c>
      <c r="AU44" s="64">
        <f t="shared" si="25"/>
        <v>0</v>
      </c>
      <c r="AV44" s="170">
        <f t="shared" si="26"/>
        <v>0</v>
      </c>
      <c r="AW44" s="64">
        <f>IF(AK44&gt;$Y$13,((AK44-$Y$13)*Summary!$G$31)+'Performance Failure Scenarios'!$Y$13,'Performance Failure Scenarios'!AK44)</f>
        <v>0</v>
      </c>
      <c r="AX44" s="64">
        <f>IF(AL44&gt;$Y$13,((AL44-$Y$13)*Summary!$G$31)+'Performance Failure Scenarios'!$Y$13,'Performance Failure Scenarios'!AL44)</f>
        <v>0</v>
      </c>
      <c r="AY44" s="64">
        <f>IF(AM44&gt;$Y$13,((AM44-$Y$13)*Summary!$G$31)+'Performance Failure Scenarios'!$Y$13,'Performance Failure Scenarios'!AM44)</f>
        <v>0</v>
      </c>
      <c r="AZ44" s="64">
        <f>IF(AN44&gt;$Y$13,((AN44-$Y$13)*Summary!$G$31)+'Performance Failure Scenarios'!$Y$13,'Performance Failure Scenarios'!AN44)</f>
        <v>0</v>
      </c>
      <c r="BA44" s="191">
        <f>IF(AO44&gt;$Y$13,((AO44-$Y$13)*Summary!$G$31)+'Performance Failure Scenarios'!$Y$13,'Performance Failure Scenarios'!AO44)</f>
        <v>0</v>
      </c>
      <c r="BB44" s="64">
        <f>IF(AP44&gt;$Y$13,((AP44-$Y$13)*Summary!$G$31)+'Performance Failure Scenarios'!$Y$13,'Performance Failure Scenarios'!AP44)</f>
        <v>0</v>
      </c>
      <c r="BC44" s="64">
        <f>IF(AQ44&gt;$Y$13,((AQ44-$Y$13)*Summary!$G$31)+'Performance Failure Scenarios'!$Y$13,'Performance Failure Scenarios'!AQ44)</f>
        <v>0</v>
      </c>
      <c r="BD44" s="200">
        <f>IF(AR44&gt;$Y$13,((AR44-$Y$13)*Summary!$G$31)+'Performance Failure Scenarios'!$Y$13,'Performance Failure Scenarios'!AR44)</f>
        <v>0</v>
      </c>
      <c r="BE44" s="64">
        <f>IF(AS44&gt;$Y$13,((AS44-$Y$13)*Summary!$G$31)+'Performance Failure Scenarios'!$Y$13,'Performance Failure Scenarios'!AS44)</f>
        <v>0</v>
      </c>
      <c r="BF44" s="64">
        <f>IF(AT44&gt;$Y$13,((AT44-$Y$13)*Summary!$G$31)+'Performance Failure Scenarios'!$Y$13,'Performance Failure Scenarios'!AT44)</f>
        <v>0</v>
      </c>
      <c r="BG44" s="64">
        <f>IF(AU44&gt;$Y$13,((AU44-$Y$13)*Summary!$G$31)+'Performance Failure Scenarios'!$Y$13,'Performance Failure Scenarios'!AU44)</f>
        <v>0</v>
      </c>
      <c r="BH44" s="170">
        <f>IF(AV44&gt;$Y$13,((AV44-$Y$13)*Summary!$G$31)+'Performance Failure Scenarios'!$Y$13,'Performance Failure Scenarios'!AV44)</f>
        <v>0</v>
      </c>
      <c r="BI44" s="90"/>
      <c r="BJ44" s="169">
        <f t="shared" si="39"/>
        <v>0</v>
      </c>
      <c r="BK44" s="64">
        <f t="shared" si="39"/>
        <v>0</v>
      </c>
      <c r="BL44" s="64">
        <f t="shared" si="39"/>
        <v>0</v>
      </c>
      <c r="BM44" s="170">
        <f t="shared" si="39"/>
        <v>0</v>
      </c>
    </row>
    <row r="45" spans="1:65" ht="68.25" thickBot="1">
      <c r="A45" s="259" t="s">
        <v>385</v>
      </c>
      <c r="B45" s="259" t="s">
        <v>568</v>
      </c>
      <c r="C45" s="259" t="s">
        <v>67</v>
      </c>
      <c r="D45" s="259" t="s">
        <v>175</v>
      </c>
      <c r="E45" s="259" t="s">
        <v>175</v>
      </c>
      <c r="F45" s="259" t="s">
        <v>258</v>
      </c>
      <c r="G45" s="259" t="s">
        <v>91</v>
      </c>
      <c r="H45" s="259" t="s">
        <v>317</v>
      </c>
      <c r="I45"/>
      <c r="J45" s="272"/>
      <c r="K45" s="273"/>
      <c r="L45" s="273"/>
      <c r="M45" s="273"/>
      <c r="N45" s="274"/>
      <c r="O45" s="273"/>
      <c r="P45" s="273"/>
      <c r="Q45" s="273"/>
      <c r="R45" s="275"/>
      <c r="S45" s="121"/>
      <c r="T45" s="169">
        <f t="shared" si="38"/>
        <v>0</v>
      </c>
      <c r="U45" s="64">
        <f t="shared" si="38"/>
        <v>0</v>
      </c>
      <c r="V45" s="64">
        <f t="shared" si="38"/>
        <v>0</v>
      </c>
      <c r="W45" s="64">
        <f t="shared" si="38"/>
        <v>0</v>
      </c>
      <c r="X45" s="170"/>
      <c r="Y45" s="71"/>
      <c r="Z45" s="169">
        <f t="shared" si="9"/>
        <v>0</v>
      </c>
      <c r="AA45" s="64">
        <f t="shared" si="10"/>
        <v>0</v>
      </c>
      <c r="AB45" s="191">
        <f t="shared" si="11"/>
        <v>0</v>
      </c>
      <c r="AC45" s="64">
        <f t="shared" si="12"/>
        <v>0</v>
      </c>
      <c r="AD45" s="64">
        <f t="shared" si="13"/>
        <v>0</v>
      </c>
      <c r="AE45" s="170">
        <f t="shared" si="14"/>
        <v>0</v>
      </c>
      <c r="AF45" s="71"/>
      <c r="AG45" s="169">
        <f t="shared" si="15"/>
        <v>0</v>
      </c>
      <c r="AH45" s="64">
        <f t="shared" si="16"/>
        <v>0</v>
      </c>
      <c r="AI45" s="64">
        <f t="shared" si="17"/>
        <v>0</v>
      </c>
      <c r="AJ45" s="170">
        <f t="shared" si="18"/>
        <v>0</v>
      </c>
      <c r="AK45" s="169">
        <f>IF($C45="Minor",IF($AK$13="False",0,AG45),0)</f>
        <v>0</v>
      </c>
      <c r="AL45" s="64">
        <f>IF($C45="Minor",IF($AL$13="False",0,AH45),0)</f>
        <v>0</v>
      </c>
      <c r="AM45" s="64">
        <f>IF($C45="Minor",IF($AM$13="False",0,AI45),0)</f>
        <v>0</v>
      </c>
      <c r="AN45" s="170">
        <f>IF($C45="Minor",IF($AN$13="False",0,AJ45),0)</f>
        <v>0</v>
      </c>
      <c r="AO45" s="169">
        <f t="shared" si="19"/>
        <v>0</v>
      </c>
      <c r="AP45" s="64">
        <f t="shared" si="20"/>
        <v>0</v>
      </c>
      <c r="AQ45" s="64">
        <f t="shared" si="21"/>
        <v>0</v>
      </c>
      <c r="AR45" s="64">
        <f t="shared" si="22"/>
        <v>0</v>
      </c>
      <c r="AS45" s="191">
        <f t="shared" si="23"/>
        <v>0</v>
      </c>
      <c r="AT45" s="64">
        <f t="shared" si="24"/>
        <v>0</v>
      </c>
      <c r="AU45" s="64">
        <f t="shared" si="25"/>
        <v>0</v>
      </c>
      <c r="AV45" s="170">
        <f t="shared" si="26"/>
        <v>0</v>
      </c>
      <c r="AW45" s="64">
        <f>IF(AK45&gt;$Y$13,((AK45-$Y$13)*Summary!$G$31)+'Performance Failure Scenarios'!$Y$13,'Performance Failure Scenarios'!AK45)</f>
        <v>0</v>
      </c>
      <c r="AX45" s="64">
        <f>IF(AL45&gt;$Y$13,((AL45-$Y$13)*Summary!$G$31)+'Performance Failure Scenarios'!$Y$13,'Performance Failure Scenarios'!AL45)</f>
        <v>0</v>
      </c>
      <c r="AY45" s="64">
        <f>IF(AM45&gt;$Y$13,((AM45-$Y$13)*Summary!$G$31)+'Performance Failure Scenarios'!$Y$13,'Performance Failure Scenarios'!AM45)</f>
        <v>0</v>
      </c>
      <c r="AZ45" s="64">
        <f>IF(AN45&gt;$Y$13,((AN45-$Y$13)*Summary!$G$31)+'Performance Failure Scenarios'!$Y$13,'Performance Failure Scenarios'!AN45)</f>
        <v>0</v>
      </c>
      <c r="BA45" s="191">
        <f>IF(AO45&gt;$Y$13,((AO45-$Y$13)*Summary!$G$31)+'Performance Failure Scenarios'!$Y$13,'Performance Failure Scenarios'!AO45)</f>
        <v>0</v>
      </c>
      <c r="BB45" s="64">
        <f>IF(AP45&gt;$Y$13,((AP45-$Y$13)*Summary!$G$31)+'Performance Failure Scenarios'!$Y$13,'Performance Failure Scenarios'!AP45)</f>
        <v>0</v>
      </c>
      <c r="BC45" s="64">
        <f>IF(AQ45&gt;$Y$13,((AQ45-$Y$13)*Summary!$G$31)+'Performance Failure Scenarios'!$Y$13,'Performance Failure Scenarios'!AQ45)</f>
        <v>0</v>
      </c>
      <c r="BD45" s="200">
        <f>IF(AR45&gt;$Y$13,((AR45-$Y$13)*Summary!$G$31)+'Performance Failure Scenarios'!$Y$13,'Performance Failure Scenarios'!AR45)</f>
        <v>0</v>
      </c>
      <c r="BE45" s="64">
        <f>IF(AS45&gt;$Y$13,((AS45-$Y$13)*Summary!$G$31)+'Performance Failure Scenarios'!$Y$13,'Performance Failure Scenarios'!AS45)</f>
        <v>0</v>
      </c>
      <c r="BF45" s="64">
        <f>IF(AT45&gt;$Y$13,((AT45-$Y$13)*Summary!$G$31)+'Performance Failure Scenarios'!$Y$13,'Performance Failure Scenarios'!AT45)</f>
        <v>0</v>
      </c>
      <c r="BG45" s="64">
        <f>IF(AU45&gt;$Y$13,((AU45-$Y$13)*Summary!$G$31)+'Performance Failure Scenarios'!$Y$13,'Performance Failure Scenarios'!AU45)</f>
        <v>0</v>
      </c>
      <c r="BH45" s="170">
        <f>IF(AV45&gt;$Y$13,((AV45-$Y$13)*Summary!$G$31)+'Performance Failure Scenarios'!$Y$13,'Performance Failure Scenarios'!AV45)</f>
        <v>0</v>
      </c>
      <c r="BI45" s="90"/>
      <c r="BJ45" s="169">
        <f t="shared" si="39"/>
        <v>0</v>
      </c>
      <c r="BK45" s="64">
        <f t="shared" si="39"/>
        <v>0</v>
      </c>
      <c r="BL45" s="64">
        <f t="shared" si="39"/>
        <v>0</v>
      </c>
      <c r="BM45" s="170">
        <f t="shared" si="39"/>
        <v>0</v>
      </c>
    </row>
    <row r="46" spans="1:65" ht="57" thickBot="1">
      <c r="A46" s="259" t="s">
        <v>386</v>
      </c>
      <c r="B46" s="259" t="s">
        <v>387</v>
      </c>
      <c r="C46" s="259" t="s">
        <v>69</v>
      </c>
      <c r="D46" s="259" t="s">
        <v>175</v>
      </c>
      <c r="E46" s="259" t="s">
        <v>175</v>
      </c>
      <c r="F46" s="259" t="s">
        <v>314</v>
      </c>
      <c r="G46" s="259" t="s">
        <v>88</v>
      </c>
      <c r="H46" s="259" t="s">
        <v>318</v>
      </c>
      <c r="I46"/>
      <c r="J46" s="272"/>
      <c r="K46" s="273"/>
      <c r="L46" s="273"/>
      <c r="M46" s="273"/>
      <c r="N46" s="274"/>
      <c r="O46" s="273"/>
      <c r="P46" s="273"/>
      <c r="Q46" s="273"/>
      <c r="R46" s="275"/>
      <c r="S46" s="121"/>
      <c r="T46" s="169">
        <f t="shared" si="38"/>
        <v>0</v>
      </c>
      <c r="U46" s="64">
        <f t="shared" si="38"/>
        <v>0</v>
      </c>
      <c r="V46" s="64">
        <f t="shared" si="38"/>
        <v>0</v>
      </c>
      <c r="W46" s="64">
        <f t="shared" si="38"/>
        <v>0</v>
      </c>
      <c r="X46" s="170"/>
      <c r="Y46" s="71"/>
      <c r="Z46" s="169">
        <f t="shared" si="9"/>
        <v>0</v>
      </c>
      <c r="AA46" s="64">
        <f t="shared" si="10"/>
        <v>0</v>
      </c>
      <c r="AB46" s="191">
        <f t="shared" si="11"/>
        <v>0</v>
      </c>
      <c r="AC46" s="64">
        <f t="shared" si="12"/>
        <v>0</v>
      </c>
      <c r="AD46" s="64">
        <f t="shared" si="13"/>
        <v>0</v>
      </c>
      <c r="AE46" s="170">
        <f t="shared" si="14"/>
        <v>0</v>
      </c>
      <c r="AF46" s="71"/>
      <c r="AG46" s="169">
        <f t="shared" si="15"/>
        <v>0</v>
      </c>
      <c r="AH46" s="64">
        <f t="shared" si="16"/>
        <v>0</v>
      </c>
      <c r="AI46" s="64">
        <f t="shared" si="17"/>
        <v>0</v>
      </c>
      <c r="AJ46" s="170">
        <f t="shared" si="18"/>
        <v>0</v>
      </c>
      <c r="AK46" s="169">
        <f>IF($C46="Minor",IF($AK$13="False",0,AG46),0)</f>
        <v>0</v>
      </c>
      <c r="AL46" s="64">
        <f>IF($C46="Minor",IF($AL$13="False",0,AH46),0)</f>
        <v>0</v>
      </c>
      <c r="AM46" s="64">
        <f>IF($C46="Minor",IF($AM$13="False",0,AI46),0)</f>
        <v>0</v>
      </c>
      <c r="AN46" s="170">
        <f>IF($C46="Minor",IF($AN$13="False",0,AJ46),0)</f>
        <v>0</v>
      </c>
      <c r="AO46" s="169">
        <f t="shared" si="19"/>
        <v>0</v>
      </c>
      <c r="AP46" s="64">
        <f t="shared" si="20"/>
        <v>0</v>
      </c>
      <c r="AQ46" s="64">
        <f t="shared" si="21"/>
        <v>0</v>
      </c>
      <c r="AR46" s="64">
        <f t="shared" si="22"/>
        <v>0</v>
      </c>
      <c r="AS46" s="191">
        <f t="shared" si="23"/>
        <v>0</v>
      </c>
      <c r="AT46" s="64">
        <f t="shared" si="24"/>
        <v>0</v>
      </c>
      <c r="AU46" s="64">
        <f t="shared" si="25"/>
        <v>0</v>
      </c>
      <c r="AV46" s="170">
        <f t="shared" si="26"/>
        <v>0</v>
      </c>
      <c r="AW46" s="64">
        <f>IF(AK46&gt;$Y$13,((AK46-$Y$13)*Summary!$G$31)+'Performance Failure Scenarios'!$Y$13,'Performance Failure Scenarios'!AK46)</f>
        <v>0</v>
      </c>
      <c r="AX46" s="64">
        <f>IF(AL46&gt;$Y$13,((AL46-$Y$13)*Summary!$G$31)+'Performance Failure Scenarios'!$Y$13,'Performance Failure Scenarios'!AL46)</f>
        <v>0</v>
      </c>
      <c r="AY46" s="64">
        <f>IF(AM46&gt;$Y$13,((AM46-$Y$13)*Summary!$G$31)+'Performance Failure Scenarios'!$Y$13,'Performance Failure Scenarios'!AM46)</f>
        <v>0</v>
      </c>
      <c r="AZ46" s="64">
        <f>IF(AN46&gt;$Y$13,((AN46-$Y$13)*Summary!$G$31)+'Performance Failure Scenarios'!$Y$13,'Performance Failure Scenarios'!AN46)</f>
        <v>0</v>
      </c>
      <c r="BA46" s="191">
        <f>IF(AO46&gt;$Y$13,((AO46-$Y$13)*Summary!$G$31)+'Performance Failure Scenarios'!$Y$13,'Performance Failure Scenarios'!AO46)</f>
        <v>0</v>
      </c>
      <c r="BB46" s="64">
        <f>IF(AP46&gt;$Y$13,((AP46-$Y$13)*Summary!$G$31)+'Performance Failure Scenarios'!$Y$13,'Performance Failure Scenarios'!AP46)</f>
        <v>0</v>
      </c>
      <c r="BC46" s="64">
        <f>IF(AQ46&gt;$Y$13,((AQ46-$Y$13)*Summary!$G$31)+'Performance Failure Scenarios'!$Y$13,'Performance Failure Scenarios'!AQ46)</f>
        <v>0</v>
      </c>
      <c r="BD46" s="200">
        <f>IF(AR46&gt;$Y$13,((AR46-$Y$13)*Summary!$G$31)+'Performance Failure Scenarios'!$Y$13,'Performance Failure Scenarios'!AR46)</f>
        <v>0</v>
      </c>
      <c r="BE46" s="64">
        <f>IF(AS46&gt;$Y$13,((AS46-$Y$13)*Summary!$G$31)+'Performance Failure Scenarios'!$Y$13,'Performance Failure Scenarios'!AS46)</f>
        <v>0</v>
      </c>
      <c r="BF46" s="64">
        <f>IF(AT46&gt;$Y$13,((AT46-$Y$13)*Summary!$G$31)+'Performance Failure Scenarios'!$Y$13,'Performance Failure Scenarios'!AT46)</f>
        <v>0</v>
      </c>
      <c r="BG46" s="64">
        <f>IF(AU46&gt;$Y$13,((AU46-$Y$13)*Summary!$G$31)+'Performance Failure Scenarios'!$Y$13,'Performance Failure Scenarios'!AU46)</f>
        <v>0</v>
      </c>
      <c r="BH46" s="170">
        <f>IF(AV46&gt;$Y$13,((AV46-$Y$13)*Summary!$G$31)+'Performance Failure Scenarios'!$Y$13,'Performance Failure Scenarios'!AV46)</f>
        <v>0</v>
      </c>
      <c r="BI46" s="90"/>
      <c r="BJ46" s="169">
        <f t="shared" si="39"/>
        <v>0</v>
      </c>
      <c r="BK46" s="64">
        <f t="shared" si="39"/>
        <v>0</v>
      </c>
      <c r="BL46" s="64">
        <f t="shared" si="39"/>
        <v>0</v>
      </c>
      <c r="BM46" s="170">
        <f t="shared" si="39"/>
        <v>0</v>
      </c>
    </row>
    <row r="47" spans="1:65" ht="13.5" customHeight="1" thickBot="1">
      <c r="A47" s="460" t="s">
        <v>92</v>
      </c>
      <c r="B47" s="460"/>
      <c r="C47" s="460"/>
      <c r="D47" s="460"/>
      <c r="E47" s="460"/>
      <c r="F47" s="460"/>
      <c r="G47" s="460"/>
      <c r="H47" s="460"/>
      <c r="I47"/>
      <c r="J47" s="276"/>
      <c r="K47" s="277"/>
      <c r="L47" s="277"/>
      <c r="M47" s="277"/>
      <c r="N47" s="274"/>
      <c r="O47" s="277"/>
      <c r="P47" s="277"/>
      <c r="Q47" s="277"/>
      <c r="R47" s="278"/>
      <c r="S47" s="121"/>
      <c r="T47" s="167"/>
      <c r="U47" s="62"/>
      <c r="V47" s="62"/>
      <c r="W47" s="62"/>
      <c r="X47" s="168"/>
      <c r="Y47" s="71"/>
      <c r="Z47" s="167"/>
      <c r="AA47" s="62"/>
      <c r="AB47" s="190"/>
      <c r="AC47" s="62"/>
      <c r="AD47" s="62"/>
      <c r="AE47" s="168"/>
      <c r="AF47" s="71"/>
      <c r="AG47" s="167"/>
      <c r="AH47" s="62"/>
      <c r="AI47" s="62"/>
      <c r="AJ47" s="168"/>
      <c r="AK47" s="167"/>
      <c r="AL47" s="62"/>
      <c r="AM47" s="62"/>
      <c r="AN47" s="168"/>
      <c r="AO47" s="167"/>
      <c r="AP47" s="62"/>
      <c r="AQ47" s="62"/>
      <c r="AR47" s="62"/>
      <c r="AS47" s="190"/>
      <c r="AT47" s="62"/>
      <c r="AU47" s="62"/>
      <c r="AV47" s="168"/>
      <c r="AW47" s="62"/>
      <c r="AX47" s="62"/>
      <c r="AY47" s="62"/>
      <c r="AZ47" s="62"/>
      <c r="BA47" s="190"/>
      <c r="BB47" s="62"/>
      <c r="BC47" s="62"/>
      <c r="BD47" s="199"/>
      <c r="BE47" s="62"/>
      <c r="BF47" s="62"/>
      <c r="BG47" s="62"/>
      <c r="BH47" s="168"/>
      <c r="BI47" s="90"/>
      <c r="BJ47" s="167"/>
      <c r="BK47" s="62"/>
      <c r="BL47" s="62"/>
      <c r="BM47" s="168"/>
    </row>
    <row r="48" spans="1:65" ht="109.5" customHeight="1" thickBot="1">
      <c r="A48" s="259" t="s">
        <v>388</v>
      </c>
      <c r="B48" s="259" t="s">
        <v>569</v>
      </c>
      <c r="C48" s="259" t="s">
        <v>68</v>
      </c>
      <c r="D48" s="259" t="s">
        <v>175</v>
      </c>
      <c r="E48" s="259" t="s">
        <v>175</v>
      </c>
      <c r="F48" s="259" t="s">
        <v>146</v>
      </c>
      <c r="G48" s="259" t="s">
        <v>93</v>
      </c>
      <c r="H48" s="259" t="s">
        <v>319</v>
      </c>
      <c r="I48"/>
      <c r="J48" s="272"/>
      <c r="K48" s="273"/>
      <c r="L48" s="273"/>
      <c r="M48" s="273"/>
      <c r="N48" s="274"/>
      <c r="O48" s="273"/>
      <c r="P48" s="273"/>
      <c r="Q48" s="273"/>
      <c r="R48" s="275"/>
      <c r="S48" s="121"/>
      <c r="T48" s="169">
        <f t="shared" ref="T48:W49" si="40">J48*O48</f>
        <v>0</v>
      </c>
      <c r="U48" s="64">
        <f t="shared" si="40"/>
        <v>0</v>
      </c>
      <c r="V48" s="64">
        <f t="shared" si="40"/>
        <v>0</v>
      </c>
      <c r="W48" s="64">
        <f t="shared" si="40"/>
        <v>0</v>
      </c>
      <c r="X48" s="170"/>
      <c r="Y48" s="71"/>
      <c r="Z48" s="169">
        <f t="shared" si="9"/>
        <v>0</v>
      </c>
      <c r="AA48" s="64">
        <f t="shared" si="10"/>
        <v>0</v>
      </c>
      <c r="AB48" s="191">
        <f t="shared" si="11"/>
        <v>0</v>
      </c>
      <c r="AC48" s="64">
        <f t="shared" si="12"/>
        <v>0</v>
      </c>
      <c r="AD48" s="64">
        <f t="shared" si="13"/>
        <v>0</v>
      </c>
      <c r="AE48" s="170">
        <f t="shared" si="14"/>
        <v>0</v>
      </c>
      <c r="AF48" s="71"/>
      <c r="AG48" s="169">
        <f t="shared" si="15"/>
        <v>0</v>
      </c>
      <c r="AH48" s="64">
        <f t="shared" si="16"/>
        <v>0</v>
      </c>
      <c r="AI48" s="64">
        <f t="shared" si="17"/>
        <v>0</v>
      </c>
      <c r="AJ48" s="170">
        <f t="shared" si="18"/>
        <v>0</v>
      </c>
      <c r="AK48" s="169">
        <f>IF($C48="Minor",IF($AK$13="False",0,AG48),0)</f>
        <v>0</v>
      </c>
      <c r="AL48" s="64">
        <f>IF($C48="Minor",IF($AL$13="False",0,AH48),0)</f>
        <v>0</v>
      </c>
      <c r="AM48" s="64">
        <f>IF($C48="Minor",IF($AM$13="False",0,AI48),0)</f>
        <v>0</v>
      </c>
      <c r="AN48" s="170">
        <f>IF($C48="Minor",IF($AN$13="False",0,AJ48),0)</f>
        <v>0</v>
      </c>
      <c r="AO48" s="169">
        <f t="shared" si="19"/>
        <v>0</v>
      </c>
      <c r="AP48" s="64">
        <f t="shared" si="20"/>
        <v>0</v>
      </c>
      <c r="AQ48" s="64">
        <f t="shared" si="21"/>
        <v>0</v>
      </c>
      <c r="AR48" s="64">
        <f t="shared" si="22"/>
        <v>0</v>
      </c>
      <c r="AS48" s="191">
        <f t="shared" si="23"/>
        <v>0</v>
      </c>
      <c r="AT48" s="64">
        <f t="shared" si="24"/>
        <v>0</v>
      </c>
      <c r="AU48" s="64">
        <f t="shared" si="25"/>
        <v>0</v>
      </c>
      <c r="AV48" s="170">
        <f t="shared" si="26"/>
        <v>0</v>
      </c>
      <c r="AW48" s="64">
        <f>IF(AK48&gt;$Y$13,((AK48-$Y$13)*Summary!$G$31)+'Performance Failure Scenarios'!$Y$13,'Performance Failure Scenarios'!AK48)</f>
        <v>0</v>
      </c>
      <c r="AX48" s="64">
        <f>IF(AL48&gt;$Y$13,((AL48-$Y$13)*Summary!$G$31)+'Performance Failure Scenarios'!$Y$13,'Performance Failure Scenarios'!AL48)</f>
        <v>0</v>
      </c>
      <c r="AY48" s="64">
        <f>IF(AM48&gt;$Y$13,((AM48-$Y$13)*Summary!$G$31)+'Performance Failure Scenarios'!$Y$13,'Performance Failure Scenarios'!AM48)</f>
        <v>0</v>
      </c>
      <c r="AZ48" s="64">
        <f>IF(AN48&gt;$Y$13,((AN48-$Y$13)*Summary!$G$31)+'Performance Failure Scenarios'!$Y$13,'Performance Failure Scenarios'!AN48)</f>
        <v>0</v>
      </c>
      <c r="BA48" s="191">
        <f>IF(AO48&gt;$Y$13,((AO48-$Y$13)*Summary!$G$31)+'Performance Failure Scenarios'!$Y$13,'Performance Failure Scenarios'!AO48)</f>
        <v>0</v>
      </c>
      <c r="BB48" s="64">
        <f>IF(AP48&gt;$Y$13,((AP48-$Y$13)*Summary!$G$31)+'Performance Failure Scenarios'!$Y$13,'Performance Failure Scenarios'!AP48)</f>
        <v>0</v>
      </c>
      <c r="BC48" s="64">
        <f>IF(AQ48&gt;$Y$13,((AQ48-$Y$13)*Summary!$G$31)+'Performance Failure Scenarios'!$Y$13,'Performance Failure Scenarios'!AQ48)</f>
        <v>0</v>
      </c>
      <c r="BD48" s="200">
        <f>IF(AR48&gt;$Y$13,((AR48-$Y$13)*Summary!$G$31)+'Performance Failure Scenarios'!$Y$13,'Performance Failure Scenarios'!AR48)</f>
        <v>0</v>
      </c>
      <c r="BE48" s="64">
        <f>IF(AS48&gt;$Y$13,((AS48-$Y$13)*Summary!$G$31)+'Performance Failure Scenarios'!$Y$13,'Performance Failure Scenarios'!AS48)</f>
        <v>0</v>
      </c>
      <c r="BF48" s="64">
        <f>IF(AT48&gt;$Y$13,((AT48-$Y$13)*Summary!$G$31)+'Performance Failure Scenarios'!$Y$13,'Performance Failure Scenarios'!AT48)</f>
        <v>0</v>
      </c>
      <c r="BG48" s="64">
        <f>IF(AU48&gt;$Y$13,((AU48-$Y$13)*Summary!$G$31)+'Performance Failure Scenarios'!$Y$13,'Performance Failure Scenarios'!AU48)</f>
        <v>0</v>
      </c>
      <c r="BH48" s="170">
        <f>IF(AV48&gt;$Y$13,((AV48-$Y$13)*Summary!$G$31)+'Performance Failure Scenarios'!$Y$13,'Performance Failure Scenarios'!AV48)</f>
        <v>0</v>
      </c>
      <c r="BI48" s="90"/>
      <c r="BJ48" s="169">
        <f t="shared" ref="BJ48:BM49" si="41">(IF($C48=$BH$2,$BL$2,IF($C48=$BH$3,$BL$3,IF($C48=$BH$4,$BL$4,"ERROR"))))*((SUM(AW48+BA48+BE48)*12))</f>
        <v>0</v>
      </c>
      <c r="BK48" s="64">
        <f t="shared" si="41"/>
        <v>0</v>
      </c>
      <c r="BL48" s="64">
        <f t="shared" si="41"/>
        <v>0</v>
      </c>
      <c r="BM48" s="170">
        <f t="shared" si="41"/>
        <v>0</v>
      </c>
    </row>
    <row r="49" spans="1:65" ht="102" thickBot="1">
      <c r="A49" s="259" t="s">
        <v>389</v>
      </c>
      <c r="B49" s="259" t="s">
        <v>570</v>
      </c>
      <c r="C49" s="259" t="s">
        <v>68</v>
      </c>
      <c r="D49" s="259" t="s">
        <v>175</v>
      </c>
      <c r="E49" s="259" t="s">
        <v>175</v>
      </c>
      <c r="F49" s="259" t="s">
        <v>147</v>
      </c>
      <c r="G49" s="259" t="s">
        <v>93</v>
      </c>
      <c r="H49" s="259" t="s">
        <v>320</v>
      </c>
      <c r="I49"/>
      <c r="J49" s="272"/>
      <c r="K49" s="273"/>
      <c r="L49" s="273"/>
      <c r="M49" s="273"/>
      <c r="N49" s="274"/>
      <c r="O49" s="273"/>
      <c r="P49" s="273"/>
      <c r="Q49" s="273"/>
      <c r="R49" s="275"/>
      <c r="S49" s="121"/>
      <c r="T49" s="169">
        <f t="shared" si="40"/>
        <v>0</v>
      </c>
      <c r="U49" s="64">
        <f t="shared" si="40"/>
        <v>0</v>
      </c>
      <c r="V49" s="64">
        <f t="shared" si="40"/>
        <v>0</v>
      </c>
      <c r="W49" s="64">
        <f t="shared" si="40"/>
        <v>0</v>
      </c>
      <c r="X49" s="170"/>
      <c r="Y49" s="71"/>
      <c r="Z49" s="169">
        <f t="shared" si="9"/>
        <v>0</v>
      </c>
      <c r="AA49" s="64">
        <f t="shared" si="10"/>
        <v>0</v>
      </c>
      <c r="AB49" s="191">
        <f t="shared" si="11"/>
        <v>0</v>
      </c>
      <c r="AC49" s="64">
        <f t="shared" si="12"/>
        <v>0</v>
      </c>
      <c r="AD49" s="64">
        <f t="shared" si="13"/>
        <v>0</v>
      </c>
      <c r="AE49" s="170">
        <f t="shared" si="14"/>
        <v>0</v>
      </c>
      <c r="AF49" s="71"/>
      <c r="AG49" s="169">
        <f t="shared" si="15"/>
        <v>0</v>
      </c>
      <c r="AH49" s="64">
        <f t="shared" si="16"/>
        <v>0</v>
      </c>
      <c r="AI49" s="64">
        <f t="shared" si="17"/>
        <v>0</v>
      </c>
      <c r="AJ49" s="170">
        <f t="shared" si="18"/>
        <v>0</v>
      </c>
      <c r="AK49" s="169">
        <f>IF($C49="Minor",IF($AK$13="False",0,AG49),0)</f>
        <v>0</v>
      </c>
      <c r="AL49" s="64">
        <f>IF($C49="Minor",IF($AL$13="False",0,AH49),0)</f>
        <v>0</v>
      </c>
      <c r="AM49" s="64">
        <f>IF($C49="Minor",IF($AM$13="False",0,AI49),0)</f>
        <v>0</v>
      </c>
      <c r="AN49" s="170">
        <f>IF($C49="Minor",IF($AN$13="False",0,AJ49),0)</f>
        <v>0</v>
      </c>
      <c r="AO49" s="169">
        <f t="shared" si="19"/>
        <v>0</v>
      </c>
      <c r="AP49" s="64">
        <f t="shared" si="20"/>
        <v>0</v>
      </c>
      <c r="AQ49" s="64">
        <f t="shared" si="21"/>
        <v>0</v>
      </c>
      <c r="AR49" s="64">
        <f t="shared" si="22"/>
        <v>0</v>
      </c>
      <c r="AS49" s="191">
        <f t="shared" si="23"/>
        <v>0</v>
      </c>
      <c r="AT49" s="64">
        <f t="shared" si="24"/>
        <v>0</v>
      </c>
      <c r="AU49" s="64">
        <f t="shared" si="25"/>
        <v>0</v>
      </c>
      <c r="AV49" s="170">
        <f t="shared" si="26"/>
        <v>0</v>
      </c>
      <c r="AW49" s="64">
        <f>IF(AK49&gt;$Y$13,((AK49-$Y$13)*Summary!$G$31)+'Performance Failure Scenarios'!$Y$13,'Performance Failure Scenarios'!AK49)</f>
        <v>0</v>
      </c>
      <c r="AX49" s="64">
        <f>IF(AL49&gt;$Y$13,((AL49-$Y$13)*Summary!$G$31)+'Performance Failure Scenarios'!$Y$13,'Performance Failure Scenarios'!AL49)</f>
        <v>0</v>
      </c>
      <c r="AY49" s="64">
        <f>IF(AM49&gt;$Y$13,((AM49-$Y$13)*Summary!$G$31)+'Performance Failure Scenarios'!$Y$13,'Performance Failure Scenarios'!AM49)</f>
        <v>0</v>
      </c>
      <c r="AZ49" s="64">
        <f>IF(AN49&gt;$Y$13,((AN49-$Y$13)*Summary!$G$31)+'Performance Failure Scenarios'!$Y$13,'Performance Failure Scenarios'!AN49)</f>
        <v>0</v>
      </c>
      <c r="BA49" s="191">
        <f>IF(AO49&gt;$Y$13,((AO49-$Y$13)*Summary!$G$31)+'Performance Failure Scenarios'!$Y$13,'Performance Failure Scenarios'!AO49)</f>
        <v>0</v>
      </c>
      <c r="BB49" s="64">
        <f>IF(AP49&gt;$Y$13,((AP49-$Y$13)*Summary!$G$31)+'Performance Failure Scenarios'!$Y$13,'Performance Failure Scenarios'!AP49)</f>
        <v>0</v>
      </c>
      <c r="BC49" s="64">
        <f>IF(AQ49&gt;$Y$13,((AQ49-$Y$13)*Summary!$G$31)+'Performance Failure Scenarios'!$Y$13,'Performance Failure Scenarios'!AQ49)</f>
        <v>0</v>
      </c>
      <c r="BD49" s="200">
        <f>IF(AR49&gt;$Y$13,((AR49-$Y$13)*Summary!$G$31)+'Performance Failure Scenarios'!$Y$13,'Performance Failure Scenarios'!AR49)</f>
        <v>0</v>
      </c>
      <c r="BE49" s="64">
        <f>IF(AS49&gt;$Y$13,((AS49-$Y$13)*Summary!$G$31)+'Performance Failure Scenarios'!$Y$13,'Performance Failure Scenarios'!AS49)</f>
        <v>0</v>
      </c>
      <c r="BF49" s="64">
        <f>IF(AT49&gt;$Y$13,((AT49-$Y$13)*Summary!$G$31)+'Performance Failure Scenarios'!$Y$13,'Performance Failure Scenarios'!AT49)</f>
        <v>0</v>
      </c>
      <c r="BG49" s="64">
        <f>IF(AU49&gt;$Y$13,((AU49-$Y$13)*Summary!$G$31)+'Performance Failure Scenarios'!$Y$13,'Performance Failure Scenarios'!AU49)</f>
        <v>0</v>
      </c>
      <c r="BH49" s="170">
        <f>IF(AV49&gt;$Y$13,((AV49-$Y$13)*Summary!$G$31)+'Performance Failure Scenarios'!$Y$13,'Performance Failure Scenarios'!AV49)</f>
        <v>0</v>
      </c>
      <c r="BI49" s="90"/>
      <c r="BJ49" s="169">
        <f t="shared" si="41"/>
        <v>0</v>
      </c>
      <c r="BK49" s="64">
        <f t="shared" si="41"/>
        <v>0</v>
      </c>
      <c r="BL49" s="64">
        <f t="shared" si="41"/>
        <v>0</v>
      </c>
      <c r="BM49" s="170">
        <f t="shared" si="41"/>
        <v>0</v>
      </c>
    </row>
    <row r="50" spans="1:65" ht="13.5" customHeight="1" thickBot="1">
      <c r="A50" s="481" t="s">
        <v>94</v>
      </c>
      <c r="B50" s="481"/>
      <c r="C50" s="481"/>
      <c r="D50" s="481"/>
      <c r="E50" s="481"/>
      <c r="F50" s="481"/>
      <c r="G50" s="481"/>
      <c r="H50" s="481"/>
      <c r="I50"/>
      <c r="J50" s="280"/>
      <c r="K50" s="281"/>
      <c r="L50" s="281"/>
      <c r="M50" s="281"/>
      <c r="N50" s="274"/>
      <c r="O50" s="281"/>
      <c r="P50" s="281"/>
      <c r="Q50" s="281"/>
      <c r="R50" s="282"/>
      <c r="S50" s="121"/>
      <c r="T50" s="171"/>
      <c r="U50" s="65"/>
      <c r="V50" s="65"/>
      <c r="W50" s="65"/>
      <c r="X50" s="172"/>
      <c r="Y50" s="71"/>
      <c r="Z50" s="171"/>
      <c r="AA50" s="65"/>
      <c r="AB50" s="192"/>
      <c r="AC50" s="65"/>
      <c r="AD50" s="65"/>
      <c r="AE50" s="172"/>
      <c r="AF50" s="71"/>
      <c r="AG50" s="171"/>
      <c r="AH50" s="65"/>
      <c r="AI50" s="65"/>
      <c r="AJ50" s="172"/>
      <c r="AK50" s="171"/>
      <c r="AL50" s="65"/>
      <c r="AM50" s="65"/>
      <c r="AN50" s="172"/>
      <c r="AO50" s="171"/>
      <c r="AP50" s="65"/>
      <c r="AQ50" s="65"/>
      <c r="AR50" s="65"/>
      <c r="AS50" s="192"/>
      <c r="AT50" s="65"/>
      <c r="AU50" s="65"/>
      <c r="AV50" s="172"/>
      <c r="AW50" s="65"/>
      <c r="AX50" s="65"/>
      <c r="AY50" s="65"/>
      <c r="AZ50" s="65"/>
      <c r="BA50" s="192"/>
      <c r="BB50" s="65"/>
      <c r="BC50" s="65"/>
      <c r="BD50" s="201"/>
      <c r="BE50" s="65"/>
      <c r="BF50" s="65"/>
      <c r="BG50" s="65"/>
      <c r="BH50" s="172"/>
      <c r="BI50" s="90"/>
      <c r="BJ50" s="171"/>
      <c r="BK50" s="65"/>
      <c r="BL50" s="65"/>
      <c r="BM50" s="172"/>
    </row>
    <row r="51" spans="1:65" ht="13.5" thickBot="1">
      <c r="A51" s="460" t="s">
        <v>95</v>
      </c>
      <c r="B51" s="460"/>
      <c r="C51" s="460"/>
      <c r="D51" s="460"/>
      <c r="E51" s="460"/>
      <c r="F51" s="460"/>
      <c r="G51" s="460"/>
      <c r="H51" s="460"/>
      <c r="I51"/>
      <c r="J51" s="276"/>
      <c r="K51" s="277"/>
      <c r="L51" s="277"/>
      <c r="M51" s="277"/>
      <c r="N51" s="274"/>
      <c r="O51" s="277"/>
      <c r="P51" s="277"/>
      <c r="Q51" s="277"/>
      <c r="R51" s="278"/>
      <c r="S51" s="121"/>
      <c r="T51" s="167"/>
      <c r="U51" s="62"/>
      <c r="V51" s="62"/>
      <c r="W51" s="62"/>
      <c r="X51" s="168"/>
      <c r="Y51" s="71"/>
      <c r="Z51" s="167"/>
      <c r="AA51" s="62"/>
      <c r="AB51" s="190"/>
      <c r="AC51" s="62"/>
      <c r="AD51" s="62"/>
      <c r="AE51" s="168"/>
      <c r="AF51" s="71"/>
      <c r="AG51" s="167"/>
      <c r="AH51" s="62"/>
      <c r="AI51" s="62"/>
      <c r="AJ51" s="168"/>
      <c r="AK51" s="167"/>
      <c r="AL51" s="62"/>
      <c r="AM51" s="62"/>
      <c r="AN51" s="168"/>
      <c r="AO51" s="167"/>
      <c r="AP51" s="62"/>
      <c r="AQ51" s="62"/>
      <c r="AR51" s="62"/>
      <c r="AS51" s="190"/>
      <c r="AT51" s="62"/>
      <c r="AU51" s="62"/>
      <c r="AV51" s="168"/>
      <c r="AW51" s="62"/>
      <c r="AX51" s="62"/>
      <c r="AY51" s="62"/>
      <c r="AZ51" s="62"/>
      <c r="BA51" s="190"/>
      <c r="BB51" s="62"/>
      <c r="BC51" s="62"/>
      <c r="BD51" s="199"/>
      <c r="BE51" s="62"/>
      <c r="BF51" s="62"/>
      <c r="BG51" s="62"/>
      <c r="BH51" s="168"/>
      <c r="BI51" s="90"/>
      <c r="BJ51" s="167"/>
      <c r="BK51" s="62"/>
      <c r="BL51" s="62"/>
      <c r="BM51" s="168"/>
    </row>
    <row r="52" spans="1:65" ht="68.25" thickBot="1">
      <c r="A52" s="259" t="s">
        <v>390</v>
      </c>
      <c r="B52" s="259" t="s">
        <v>571</v>
      </c>
      <c r="C52" s="259" t="s">
        <v>68</v>
      </c>
      <c r="D52" s="259" t="s">
        <v>175</v>
      </c>
      <c r="E52" s="259" t="s">
        <v>175</v>
      </c>
      <c r="F52" s="259" t="s">
        <v>148</v>
      </c>
      <c r="G52" s="259" t="s">
        <v>88</v>
      </c>
      <c r="H52" s="259" t="s">
        <v>391</v>
      </c>
      <c r="I52"/>
      <c r="J52" s="272"/>
      <c r="K52" s="273"/>
      <c r="L52" s="273"/>
      <c r="M52" s="273"/>
      <c r="N52" s="274"/>
      <c r="O52" s="273"/>
      <c r="P52" s="273"/>
      <c r="Q52" s="273"/>
      <c r="R52" s="275"/>
      <c r="S52" s="121"/>
      <c r="T52" s="169">
        <f t="shared" ref="T52:W56" si="42">J52*O52</f>
        <v>0</v>
      </c>
      <c r="U52" s="64">
        <f t="shared" si="42"/>
        <v>0</v>
      </c>
      <c r="V52" s="64">
        <f t="shared" si="42"/>
        <v>0</v>
      </c>
      <c r="W52" s="64">
        <f t="shared" si="42"/>
        <v>0</v>
      </c>
      <c r="X52" s="170"/>
      <c r="Y52" s="71"/>
      <c r="Z52" s="169">
        <f t="shared" si="9"/>
        <v>0</v>
      </c>
      <c r="AA52" s="64">
        <f t="shared" si="10"/>
        <v>0</v>
      </c>
      <c r="AB52" s="191">
        <f t="shared" si="11"/>
        <v>0</v>
      </c>
      <c r="AC52" s="64">
        <f t="shared" si="12"/>
        <v>0</v>
      </c>
      <c r="AD52" s="64">
        <f t="shared" si="13"/>
        <v>0</v>
      </c>
      <c r="AE52" s="170">
        <f t="shared" si="14"/>
        <v>0</v>
      </c>
      <c r="AF52" s="71"/>
      <c r="AG52" s="169">
        <f t="shared" si="15"/>
        <v>0</v>
      </c>
      <c r="AH52" s="64">
        <f t="shared" si="16"/>
        <v>0</v>
      </c>
      <c r="AI52" s="64">
        <f t="shared" si="17"/>
        <v>0</v>
      </c>
      <c r="AJ52" s="170">
        <f t="shared" si="18"/>
        <v>0</v>
      </c>
      <c r="AK52" s="169">
        <f>IF($C52="Minor",IF($AK$13="False",0,AG52),0)</f>
        <v>0</v>
      </c>
      <c r="AL52" s="64">
        <f>IF($C52="Minor",IF($AL$13="False",0,AH52),0)</f>
        <v>0</v>
      </c>
      <c r="AM52" s="64">
        <f>IF($C52="Minor",IF($AM$13="False",0,AI52),0)</f>
        <v>0</v>
      </c>
      <c r="AN52" s="170">
        <f>IF($C52="Minor",IF($AN$13="False",0,AJ52),0)</f>
        <v>0</v>
      </c>
      <c r="AO52" s="169">
        <f t="shared" si="19"/>
        <v>0</v>
      </c>
      <c r="AP52" s="64">
        <f t="shared" si="20"/>
        <v>0</v>
      </c>
      <c r="AQ52" s="64">
        <f t="shared" si="21"/>
        <v>0</v>
      </c>
      <c r="AR52" s="64">
        <f t="shared" si="22"/>
        <v>0</v>
      </c>
      <c r="AS52" s="191">
        <f t="shared" si="23"/>
        <v>0</v>
      </c>
      <c r="AT52" s="64">
        <f t="shared" si="24"/>
        <v>0</v>
      </c>
      <c r="AU52" s="64">
        <f t="shared" si="25"/>
        <v>0</v>
      </c>
      <c r="AV52" s="170">
        <f t="shared" si="26"/>
        <v>0</v>
      </c>
      <c r="AW52" s="64">
        <f>IF(AK52&gt;$Y$13,((AK52-$Y$13)*Summary!$G$31)+'Performance Failure Scenarios'!$Y$13,'Performance Failure Scenarios'!AK52)</f>
        <v>0</v>
      </c>
      <c r="AX52" s="64">
        <f>IF(AL52&gt;$Y$13,((AL52-$Y$13)*Summary!$G$31)+'Performance Failure Scenarios'!$Y$13,'Performance Failure Scenarios'!AL52)</f>
        <v>0</v>
      </c>
      <c r="AY52" s="64">
        <f>IF(AM52&gt;$Y$13,((AM52-$Y$13)*Summary!$G$31)+'Performance Failure Scenarios'!$Y$13,'Performance Failure Scenarios'!AM52)</f>
        <v>0</v>
      </c>
      <c r="AZ52" s="64">
        <f>IF(AN52&gt;$Y$13,((AN52-$Y$13)*Summary!$G$31)+'Performance Failure Scenarios'!$Y$13,'Performance Failure Scenarios'!AN52)</f>
        <v>0</v>
      </c>
      <c r="BA52" s="191">
        <f>IF(AO52&gt;$Y$13,((AO52-$Y$13)*Summary!$G$31)+'Performance Failure Scenarios'!$Y$13,'Performance Failure Scenarios'!AO52)</f>
        <v>0</v>
      </c>
      <c r="BB52" s="64">
        <f>IF(AP52&gt;$Y$13,((AP52-$Y$13)*Summary!$G$31)+'Performance Failure Scenarios'!$Y$13,'Performance Failure Scenarios'!AP52)</f>
        <v>0</v>
      </c>
      <c r="BC52" s="64">
        <f>IF(AQ52&gt;$Y$13,((AQ52-$Y$13)*Summary!$G$31)+'Performance Failure Scenarios'!$Y$13,'Performance Failure Scenarios'!AQ52)</f>
        <v>0</v>
      </c>
      <c r="BD52" s="200">
        <f>IF(AR52&gt;$Y$13,((AR52-$Y$13)*Summary!$G$31)+'Performance Failure Scenarios'!$Y$13,'Performance Failure Scenarios'!AR52)</f>
        <v>0</v>
      </c>
      <c r="BE52" s="64">
        <f>IF(AS52&gt;$Y$13,((AS52-$Y$13)*Summary!$G$31)+'Performance Failure Scenarios'!$Y$13,'Performance Failure Scenarios'!AS52)</f>
        <v>0</v>
      </c>
      <c r="BF52" s="64">
        <f>IF(AT52&gt;$Y$13,((AT52-$Y$13)*Summary!$G$31)+'Performance Failure Scenarios'!$Y$13,'Performance Failure Scenarios'!AT52)</f>
        <v>0</v>
      </c>
      <c r="BG52" s="64">
        <f>IF(AU52&gt;$Y$13,((AU52-$Y$13)*Summary!$G$31)+'Performance Failure Scenarios'!$Y$13,'Performance Failure Scenarios'!AU52)</f>
        <v>0</v>
      </c>
      <c r="BH52" s="170">
        <f>IF(AV52&gt;$Y$13,((AV52-$Y$13)*Summary!$G$31)+'Performance Failure Scenarios'!$Y$13,'Performance Failure Scenarios'!AV52)</f>
        <v>0</v>
      </c>
      <c r="BI52" s="90"/>
      <c r="BJ52" s="169">
        <f t="shared" ref="BJ52:BM56" si="43">(IF($C52=$BH$2,$BL$2,IF($C52=$BH$3,$BL$3,IF($C52=$BH$4,$BL$4,"ERROR"))))*((SUM(AW52+BA52+BE52)*12))</f>
        <v>0</v>
      </c>
      <c r="BK52" s="64">
        <f t="shared" si="43"/>
        <v>0</v>
      </c>
      <c r="BL52" s="64">
        <f t="shared" si="43"/>
        <v>0</v>
      </c>
      <c r="BM52" s="170">
        <f t="shared" si="43"/>
        <v>0</v>
      </c>
    </row>
    <row r="53" spans="1:65" ht="45.75" thickBot="1">
      <c r="A53" s="259" t="s">
        <v>392</v>
      </c>
      <c r="B53" s="259" t="s">
        <v>572</v>
      </c>
      <c r="C53" s="259" t="s">
        <v>69</v>
      </c>
      <c r="D53" s="259" t="s">
        <v>175</v>
      </c>
      <c r="E53" s="259" t="s">
        <v>175</v>
      </c>
      <c r="F53" s="259" t="s">
        <v>393</v>
      </c>
      <c r="G53" s="259" t="s">
        <v>176</v>
      </c>
      <c r="H53" s="259" t="s">
        <v>321</v>
      </c>
      <c r="I53"/>
      <c r="J53" s="272"/>
      <c r="K53" s="273"/>
      <c r="L53" s="273"/>
      <c r="M53" s="273"/>
      <c r="N53" s="274"/>
      <c r="O53" s="273"/>
      <c r="P53" s="273"/>
      <c r="Q53" s="273"/>
      <c r="R53" s="275"/>
      <c r="S53" s="121"/>
      <c r="T53" s="169">
        <f t="shared" si="42"/>
        <v>0</v>
      </c>
      <c r="U53" s="64">
        <f t="shared" si="42"/>
        <v>0</v>
      </c>
      <c r="V53" s="64">
        <f t="shared" si="42"/>
        <v>0</v>
      </c>
      <c r="W53" s="64">
        <f t="shared" si="42"/>
        <v>0</v>
      </c>
      <c r="X53" s="170"/>
      <c r="Y53" s="71"/>
      <c r="Z53" s="169">
        <f t="shared" si="9"/>
        <v>0</v>
      </c>
      <c r="AA53" s="64">
        <f t="shared" si="10"/>
        <v>0</v>
      </c>
      <c r="AB53" s="191">
        <f t="shared" si="11"/>
        <v>0</v>
      </c>
      <c r="AC53" s="64">
        <f t="shared" si="12"/>
        <v>0</v>
      </c>
      <c r="AD53" s="64">
        <f t="shared" si="13"/>
        <v>0</v>
      </c>
      <c r="AE53" s="170">
        <f t="shared" si="14"/>
        <v>0</v>
      </c>
      <c r="AF53" s="71"/>
      <c r="AG53" s="169">
        <f t="shared" si="15"/>
        <v>0</v>
      </c>
      <c r="AH53" s="64">
        <f t="shared" si="16"/>
        <v>0</v>
      </c>
      <c r="AI53" s="64">
        <f t="shared" si="17"/>
        <v>0</v>
      </c>
      <c r="AJ53" s="170">
        <f t="shared" si="18"/>
        <v>0</v>
      </c>
      <c r="AK53" s="169">
        <f>IF($C53="Minor",IF($AK$13="False",0,AG53),0)</f>
        <v>0</v>
      </c>
      <c r="AL53" s="64">
        <f>IF($C53="Minor",IF($AL$13="False",0,AH53),0)</f>
        <v>0</v>
      </c>
      <c r="AM53" s="64">
        <f>IF($C53="Minor",IF($AM$13="False",0,AI53),0)</f>
        <v>0</v>
      </c>
      <c r="AN53" s="170">
        <f>IF($C53="Minor",IF($AN$13="False",0,AJ53),0)</f>
        <v>0</v>
      </c>
      <c r="AO53" s="169">
        <f t="shared" si="19"/>
        <v>0</v>
      </c>
      <c r="AP53" s="64">
        <f t="shared" si="20"/>
        <v>0</v>
      </c>
      <c r="AQ53" s="64">
        <f t="shared" si="21"/>
        <v>0</v>
      </c>
      <c r="AR53" s="64">
        <f t="shared" si="22"/>
        <v>0</v>
      </c>
      <c r="AS53" s="191">
        <f t="shared" si="23"/>
        <v>0</v>
      </c>
      <c r="AT53" s="64">
        <f t="shared" si="24"/>
        <v>0</v>
      </c>
      <c r="AU53" s="64">
        <f t="shared" si="25"/>
        <v>0</v>
      </c>
      <c r="AV53" s="170">
        <f t="shared" si="26"/>
        <v>0</v>
      </c>
      <c r="AW53" s="64">
        <f>IF(AK53&gt;$Y$13,((AK53-$Y$13)*Summary!$G$31)+'Performance Failure Scenarios'!$Y$13,'Performance Failure Scenarios'!AK53)</f>
        <v>0</v>
      </c>
      <c r="AX53" s="64">
        <f>IF(AL53&gt;$Y$13,((AL53-$Y$13)*Summary!$G$31)+'Performance Failure Scenarios'!$Y$13,'Performance Failure Scenarios'!AL53)</f>
        <v>0</v>
      </c>
      <c r="AY53" s="64">
        <f>IF(AM53&gt;$Y$13,((AM53-$Y$13)*Summary!$G$31)+'Performance Failure Scenarios'!$Y$13,'Performance Failure Scenarios'!AM53)</f>
        <v>0</v>
      </c>
      <c r="AZ53" s="64">
        <f>IF(AN53&gt;$Y$13,((AN53-$Y$13)*Summary!$G$31)+'Performance Failure Scenarios'!$Y$13,'Performance Failure Scenarios'!AN53)</f>
        <v>0</v>
      </c>
      <c r="BA53" s="191">
        <f>IF(AO53&gt;$Y$13,((AO53-$Y$13)*Summary!$G$31)+'Performance Failure Scenarios'!$Y$13,'Performance Failure Scenarios'!AO53)</f>
        <v>0</v>
      </c>
      <c r="BB53" s="64">
        <f>IF(AP53&gt;$Y$13,((AP53-$Y$13)*Summary!$G$31)+'Performance Failure Scenarios'!$Y$13,'Performance Failure Scenarios'!AP53)</f>
        <v>0</v>
      </c>
      <c r="BC53" s="64">
        <f>IF(AQ53&gt;$Y$13,((AQ53-$Y$13)*Summary!$G$31)+'Performance Failure Scenarios'!$Y$13,'Performance Failure Scenarios'!AQ53)</f>
        <v>0</v>
      </c>
      <c r="BD53" s="200">
        <f>IF(AR53&gt;$Y$13,((AR53-$Y$13)*Summary!$G$31)+'Performance Failure Scenarios'!$Y$13,'Performance Failure Scenarios'!AR53)</f>
        <v>0</v>
      </c>
      <c r="BE53" s="64">
        <f>IF(AS53&gt;$Y$13,((AS53-$Y$13)*Summary!$G$31)+'Performance Failure Scenarios'!$Y$13,'Performance Failure Scenarios'!AS53)</f>
        <v>0</v>
      </c>
      <c r="BF53" s="64">
        <f>IF(AT53&gt;$Y$13,((AT53-$Y$13)*Summary!$G$31)+'Performance Failure Scenarios'!$Y$13,'Performance Failure Scenarios'!AT53)</f>
        <v>0</v>
      </c>
      <c r="BG53" s="64">
        <f>IF(AU53&gt;$Y$13,((AU53-$Y$13)*Summary!$G$31)+'Performance Failure Scenarios'!$Y$13,'Performance Failure Scenarios'!AU53)</f>
        <v>0</v>
      </c>
      <c r="BH53" s="170">
        <f>IF(AV53&gt;$Y$13,((AV53-$Y$13)*Summary!$G$31)+'Performance Failure Scenarios'!$Y$13,'Performance Failure Scenarios'!AV53)</f>
        <v>0</v>
      </c>
      <c r="BI53" s="90"/>
      <c r="BJ53" s="169">
        <f t="shared" si="43"/>
        <v>0</v>
      </c>
      <c r="BK53" s="64">
        <f t="shared" si="43"/>
        <v>0</v>
      </c>
      <c r="BL53" s="64">
        <f t="shared" si="43"/>
        <v>0</v>
      </c>
      <c r="BM53" s="170">
        <f t="shared" si="43"/>
        <v>0</v>
      </c>
    </row>
    <row r="54" spans="1:65" ht="45.75" thickBot="1">
      <c r="A54" s="259" t="s">
        <v>394</v>
      </c>
      <c r="B54" s="259" t="s">
        <v>573</v>
      </c>
      <c r="C54" s="259" t="s">
        <v>67</v>
      </c>
      <c r="D54" s="259" t="s">
        <v>175</v>
      </c>
      <c r="E54" s="259" t="s">
        <v>175</v>
      </c>
      <c r="F54" s="259" t="s">
        <v>149</v>
      </c>
      <c r="G54" s="259" t="s">
        <v>96</v>
      </c>
      <c r="H54" s="259" t="s">
        <v>322</v>
      </c>
      <c r="I54"/>
      <c r="J54" s="272"/>
      <c r="K54" s="273"/>
      <c r="L54" s="273"/>
      <c r="M54" s="273"/>
      <c r="N54" s="274"/>
      <c r="O54" s="273"/>
      <c r="P54" s="273"/>
      <c r="Q54" s="273"/>
      <c r="R54" s="275"/>
      <c r="S54" s="121"/>
      <c r="T54" s="169">
        <f t="shared" si="42"/>
        <v>0</v>
      </c>
      <c r="U54" s="64">
        <f t="shared" si="42"/>
        <v>0</v>
      </c>
      <c r="V54" s="64">
        <f t="shared" si="42"/>
        <v>0</v>
      </c>
      <c r="W54" s="64">
        <f t="shared" si="42"/>
        <v>0</v>
      </c>
      <c r="X54" s="170"/>
      <c r="Y54" s="71"/>
      <c r="Z54" s="169">
        <f t="shared" si="9"/>
        <v>0</v>
      </c>
      <c r="AA54" s="64">
        <f t="shared" si="10"/>
        <v>0</v>
      </c>
      <c r="AB54" s="191">
        <f t="shared" si="11"/>
        <v>0</v>
      </c>
      <c r="AC54" s="64">
        <f t="shared" si="12"/>
        <v>0</v>
      </c>
      <c r="AD54" s="64">
        <f t="shared" si="13"/>
        <v>0</v>
      </c>
      <c r="AE54" s="170">
        <f t="shared" si="14"/>
        <v>0</v>
      </c>
      <c r="AF54" s="71"/>
      <c r="AG54" s="169">
        <f t="shared" si="15"/>
        <v>0</v>
      </c>
      <c r="AH54" s="64">
        <f t="shared" si="16"/>
        <v>0</v>
      </c>
      <c r="AI54" s="64">
        <f t="shared" si="17"/>
        <v>0</v>
      </c>
      <c r="AJ54" s="170">
        <f t="shared" si="18"/>
        <v>0</v>
      </c>
      <c r="AK54" s="169">
        <f>IF($C54="Minor",IF($AK$13="False",0,AG54),0)</f>
        <v>0</v>
      </c>
      <c r="AL54" s="64">
        <f>IF($C54="Minor",IF($AL$13="False",0,AH54),0)</f>
        <v>0</v>
      </c>
      <c r="AM54" s="64">
        <f>IF($C54="Minor",IF($AM$13="False",0,AI54),0)</f>
        <v>0</v>
      </c>
      <c r="AN54" s="170">
        <f>IF($C54="Minor",IF($AN$13="False",0,AJ54),0)</f>
        <v>0</v>
      </c>
      <c r="AO54" s="169">
        <f t="shared" si="19"/>
        <v>0</v>
      </c>
      <c r="AP54" s="64">
        <f t="shared" si="20"/>
        <v>0</v>
      </c>
      <c r="AQ54" s="64">
        <f t="shared" si="21"/>
        <v>0</v>
      </c>
      <c r="AR54" s="64">
        <f t="shared" si="22"/>
        <v>0</v>
      </c>
      <c r="AS54" s="191">
        <f t="shared" si="23"/>
        <v>0</v>
      </c>
      <c r="AT54" s="64">
        <f t="shared" si="24"/>
        <v>0</v>
      </c>
      <c r="AU54" s="64">
        <f t="shared" si="25"/>
        <v>0</v>
      </c>
      <c r="AV54" s="170">
        <f t="shared" si="26"/>
        <v>0</v>
      </c>
      <c r="AW54" s="64">
        <f>IF(AK54&gt;$Y$13,((AK54-$Y$13)*Summary!$G$31)+'Performance Failure Scenarios'!$Y$13,'Performance Failure Scenarios'!AK54)</f>
        <v>0</v>
      </c>
      <c r="AX54" s="64">
        <f>IF(AL54&gt;$Y$13,((AL54-$Y$13)*Summary!$G$31)+'Performance Failure Scenarios'!$Y$13,'Performance Failure Scenarios'!AL54)</f>
        <v>0</v>
      </c>
      <c r="AY54" s="64">
        <f>IF(AM54&gt;$Y$13,((AM54-$Y$13)*Summary!$G$31)+'Performance Failure Scenarios'!$Y$13,'Performance Failure Scenarios'!AM54)</f>
        <v>0</v>
      </c>
      <c r="AZ54" s="64">
        <f>IF(AN54&gt;$Y$13,((AN54-$Y$13)*Summary!$G$31)+'Performance Failure Scenarios'!$Y$13,'Performance Failure Scenarios'!AN54)</f>
        <v>0</v>
      </c>
      <c r="BA54" s="191">
        <f>IF(AO54&gt;$Y$13,((AO54-$Y$13)*Summary!$G$31)+'Performance Failure Scenarios'!$Y$13,'Performance Failure Scenarios'!AO54)</f>
        <v>0</v>
      </c>
      <c r="BB54" s="64">
        <f>IF(AP54&gt;$Y$13,((AP54-$Y$13)*Summary!$G$31)+'Performance Failure Scenarios'!$Y$13,'Performance Failure Scenarios'!AP54)</f>
        <v>0</v>
      </c>
      <c r="BC54" s="64">
        <f>IF(AQ54&gt;$Y$13,((AQ54-$Y$13)*Summary!$G$31)+'Performance Failure Scenarios'!$Y$13,'Performance Failure Scenarios'!AQ54)</f>
        <v>0</v>
      </c>
      <c r="BD54" s="200">
        <f>IF(AR54&gt;$Y$13,((AR54-$Y$13)*Summary!$G$31)+'Performance Failure Scenarios'!$Y$13,'Performance Failure Scenarios'!AR54)</f>
        <v>0</v>
      </c>
      <c r="BE54" s="64">
        <f>IF(AS54&gt;$Y$13,((AS54-$Y$13)*Summary!$G$31)+'Performance Failure Scenarios'!$Y$13,'Performance Failure Scenarios'!AS54)</f>
        <v>0</v>
      </c>
      <c r="BF54" s="64">
        <f>IF(AT54&gt;$Y$13,((AT54-$Y$13)*Summary!$G$31)+'Performance Failure Scenarios'!$Y$13,'Performance Failure Scenarios'!AT54)</f>
        <v>0</v>
      </c>
      <c r="BG54" s="64">
        <f>IF(AU54&gt;$Y$13,((AU54-$Y$13)*Summary!$G$31)+'Performance Failure Scenarios'!$Y$13,'Performance Failure Scenarios'!AU54)</f>
        <v>0</v>
      </c>
      <c r="BH54" s="170">
        <f>IF(AV54&gt;$Y$13,((AV54-$Y$13)*Summary!$G$31)+'Performance Failure Scenarios'!$Y$13,'Performance Failure Scenarios'!AV54)</f>
        <v>0</v>
      </c>
      <c r="BI54" s="90"/>
      <c r="BJ54" s="169">
        <f t="shared" si="43"/>
        <v>0</v>
      </c>
      <c r="BK54" s="64">
        <f t="shared" si="43"/>
        <v>0</v>
      </c>
      <c r="BL54" s="64">
        <f t="shared" si="43"/>
        <v>0</v>
      </c>
      <c r="BM54" s="170">
        <f t="shared" si="43"/>
        <v>0</v>
      </c>
    </row>
    <row r="55" spans="1:65" ht="90.75" thickBot="1">
      <c r="A55" s="259" t="s">
        <v>395</v>
      </c>
      <c r="B55" s="259" t="s">
        <v>574</v>
      </c>
      <c r="C55" s="259" t="s">
        <v>67</v>
      </c>
      <c r="D55" s="259" t="s">
        <v>175</v>
      </c>
      <c r="E55" s="259" t="s">
        <v>175</v>
      </c>
      <c r="F55" s="259" t="s">
        <v>144</v>
      </c>
      <c r="G55" s="259" t="s">
        <v>96</v>
      </c>
      <c r="H55" s="259" t="s">
        <v>323</v>
      </c>
      <c r="I55"/>
      <c r="J55" s="272"/>
      <c r="K55" s="273"/>
      <c r="L55" s="273"/>
      <c r="M55" s="273"/>
      <c r="N55" s="274"/>
      <c r="O55" s="273"/>
      <c r="P55" s="273"/>
      <c r="Q55" s="273"/>
      <c r="R55" s="275"/>
      <c r="S55" s="121"/>
      <c r="T55" s="169">
        <f t="shared" si="42"/>
        <v>0</v>
      </c>
      <c r="U55" s="64">
        <f t="shared" si="42"/>
        <v>0</v>
      </c>
      <c r="V55" s="64">
        <f t="shared" si="42"/>
        <v>0</v>
      </c>
      <c r="W55" s="64">
        <f t="shared" si="42"/>
        <v>0</v>
      </c>
      <c r="X55" s="170"/>
      <c r="Y55" s="86"/>
      <c r="Z55" s="169">
        <f t="shared" si="9"/>
        <v>0</v>
      </c>
      <c r="AA55" s="64">
        <f t="shared" si="10"/>
        <v>0</v>
      </c>
      <c r="AB55" s="191">
        <f t="shared" si="11"/>
        <v>0</v>
      </c>
      <c r="AC55" s="64">
        <f t="shared" si="12"/>
        <v>0</v>
      </c>
      <c r="AD55" s="64">
        <f t="shared" si="13"/>
        <v>0</v>
      </c>
      <c r="AE55" s="170">
        <f t="shared" si="14"/>
        <v>0</v>
      </c>
      <c r="AF55" s="71"/>
      <c r="AG55" s="169">
        <f t="shared" si="15"/>
        <v>0</v>
      </c>
      <c r="AH55" s="64">
        <f t="shared" si="16"/>
        <v>0</v>
      </c>
      <c r="AI55" s="64">
        <f t="shared" si="17"/>
        <v>0</v>
      </c>
      <c r="AJ55" s="170">
        <f t="shared" si="18"/>
        <v>0</v>
      </c>
      <c r="AK55" s="169">
        <f>IF($C55="Minor",IF($AK$13="False",0,AG55),0)</f>
        <v>0</v>
      </c>
      <c r="AL55" s="64">
        <f>IF($C55="Minor",IF($AL$13="False",0,AH55),0)</f>
        <v>0</v>
      </c>
      <c r="AM55" s="64">
        <f>IF($C55="Minor",IF($AM$13="False",0,AI55),0)</f>
        <v>0</v>
      </c>
      <c r="AN55" s="170">
        <f>IF($C55="Minor",IF($AN$13="False",0,AJ55),0)</f>
        <v>0</v>
      </c>
      <c r="AO55" s="169">
        <f t="shared" si="19"/>
        <v>0</v>
      </c>
      <c r="AP55" s="64">
        <f t="shared" si="20"/>
        <v>0</v>
      </c>
      <c r="AQ55" s="64">
        <f t="shared" si="21"/>
        <v>0</v>
      </c>
      <c r="AR55" s="64">
        <f t="shared" si="22"/>
        <v>0</v>
      </c>
      <c r="AS55" s="191">
        <f t="shared" si="23"/>
        <v>0</v>
      </c>
      <c r="AT55" s="64">
        <f t="shared" si="24"/>
        <v>0</v>
      </c>
      <c r="AU55" s="64">
        <f t="shared" si="25"/>
        <v>0</v>
      </c>
      <c r="AV55" s="170">
        <f t="shared" si="26"/>
        <v>0</v>
      </c>
      <c r="AW55" s="64">
        <f>IF(AK55&gt;$Y$13,((AK55-$Y$13)*Summary!$G$31)+'Performance Failure Scenarios'!$Y$13,'Performance Failure Scenarios'!AK55)</f>
        <v>0</v>
      </c>
      <c r="AX55" s="64">
        <f>IF(AL55&gt;$Y$13,((AL55-$Y$13)*Summary!$G$31)+'Performance Failure Scenarios'!$Y$13,'Performance Failure Scenarios'!AL55)</f>
        <v>0</v>
      </c>
      <c r="AY55" s="64">
        <f>IF(AM55&gt;$Y$13,((AM55-$Y$13)*Summary!$G$31)+'Performance Failure Scenarios'!$Y$13,'Performance Failure Scenarios'!AM55)</f>
        <v>0</v>
      </c>
      <c r="AZ55" s="64">
        <f>IF(AN55&gt;$Y$13,((AN55-$Y$13)*Summary!$G$31)+'Performance Failure Scenarios'!$Y$13,'Performance Failure Scenarios'!AN55)</f>
        <v>0</v>
      </c>
      <c r="BA55" s="191">
        <f>IF(AO55&gt;$Y$13,((AO55-$Y$13)*Summary!$G$31)+'Performance Failure Scenarios'!$Y$13,'Performance Failure Scenarios'!AO55)</f>
        <v>0</v>
      </c>
      <c r="BB55" s="64">
        <f>IF(AP55&gt;$Y$13,((AP55-$Y$13)*Summary!$G$31)+'Performance Failure Scenarios'!$Y$13,'Performance Failure Scenarios'!AP55)</f>
        <v>0</v>
      </c>
      <c r="BC55" s="64">
        <f>IF(AQ55&gt;$Y$13,((AQ55-$Y$13)*Summary!$G$31)+'Performance Failure Scenarios'!$Y$13,'Performance Failure Scenarios'!AQ55)</f>
        <v>0</v>
      </c>
      <c r="BD55" s="200">
        <f>IF(AR55&gt;$Y$13,((AR55-$Y$13)*Summary!$G$31)+'Performance Failure Scenarios'!$Y$13,'Performance Failure Scenarios'!AR55)</f>
        <v>0</v>
      </c>
      <c r="BE55" s="64">
        <f>IF(AS55&gt;$Y$13,((AS55-$Y$13)*Summary!$G$31)+'Performance Failure Scenarios'!$Y$13,'Performance Failure Scenarios'!AS55)</f>
        <v>0</v>
      </c>
      <c r="BF55" s="64">
        <f>IF(AT55&gt;$Y$13,((AT55-$Y$13)*Summary!$G$31)+'Performance Failure Scenarios'!$Y$13,'Performance Failure Scenarios'!AT55)</f>
        <v>0</v>
      </c>
      <c r="BG55" s="64">
        <f>IF(AU55&gt;$Y$13,((AU55-$Y$13)*Summary!$G$31)+'Performance Failure Scenarios'!$Y$13,'Performance Failure Scenarios'!AU55)</f>
        <v>0</v>
      </c>
      <c r="BH55" s="170">
        <f>IF(AV55&gt;$Y$13,((AV55-$Y$13)*Summary!$G$31)+'Performance Failure Scenarios'!$Y$13,'Performance Failure Scenarios'!AV55)</f>
        <v>0</v>
      </c>
      <c r="BI55" s="90"/>
      <c r="BJ55" s="169">
        <f t="shared" si="43"/>
        <v>0</v>
      </c>
      <c r="BK55" s="64">
        <f t="shared" si="43"/>
        <v>0</v>
      </c>
      <c r="BL55" s="64">
        <f t="shared" si="43"/>
        <v>0</v>
      </c>
      <c r="BM55" s="170">
        <f t="shared" si="43"/>
        <v>0</v>
      </c>
    </row>
    <row r="56" spans="1:65" ht="82.5" customHeight="1" thickBot="1">
      <c r="A56" s="259" t="s">
        <v>396</v>
      </c>
      <c r="B56" s="259" t="s">
        <v>575</v>
      </c>
      <c r="C56" s="259" t="s">
        <v>68</v>
      </c>
      <c r="D56" s="259" t="s">
        <v>175</v>
      </c>
      <c r="E56" s="259" t="s">
        <v>175</v>
      </c>
      <c r="F56" s="259" t="s">
        <v>397</v>
      </c>
      <c r="G56" s="259" t="s">
        <v>96</v>
      </c>
      <c r="H56" s="259" t="s">
        <v>324</v>
      </c>
      <c r="I56"/>
      <c r="J56" s="272"/>
      <c r="K56" s="273"/>
      <c r="L56" s="273"/>
      <c r="M56" s="273"/>
      <c r="N56" s="274"/>
      <c r="O56" s="273"/>
      <c r="P56" s="273"/>
      <c r="Q56" s="273"/>
      <c r="R56" s="275"/>
      <c r="S56" s="121"/>
      <c r="T56" s="169">
        <f t="shared" si="42"/>
        <v>0</v>
      </c>
      <c r="U56" s="64">
        <f t="shared" si="42"/>
        <v>0</v>
      </c>
      <c r="V56" s="64">
        <f t="shared" si="42"/>
        <v>0</v>
      </c>
      <c r="W56" s="64">
        <f t="shared" si="42"/>
        <v>0</v>
      </c>
      <c r="X56" s="170"/>
      <c r="Y56" s="86"/>
      <c r="Z56" s="169">
        <f t="shared" si="9"/>
        <v>0</v>
      </c>
      <c r="AA56" s="64">
        <f t="shared" si="10"/>
        <v>0</v>
      </c>
      <c r="AB56" s="191">
        <f t="shared" si="11"/>
        <v>0</v>
      </c>
      <c r="AC56" s="64">
        <f t="shared" si="12"/>
        <v>0</v>
      </c>
      <c r="AD56" s="64">
        <f t="shared" si="13"/>
        <v>0</v>
      </c>
      <c r="AE56" s="170">
        <f t="shared" si="14"/>
        <v>0</v>
      </c>
      <c r="AF56" s="71"/>
      <c r="AG56" s="169">
        <f t="shared" si="15"/>
        <v>0</v>
      </c>
      <c r="AH56" s="64">
        <f t="shared" si="16"/>
        <v>0</v>
      </c>
      <c r="AI56" s="64">
        <f t="shared" si="17"/>
        <v>0</v>
      </c>
      <c r="AJ56" s="170">
        <f t="shared" si="18"/>
        <v>0</v>
      </c>
      <c r="AK56" s="169">
        <f>IF($C56="Minor",IF($AK$13="False",0,AG56),0)</f>
        <v>0</v>
      </c>
      <c r="AL56" s="64">
        <f>IF($C56="Minor",IF($AL$13="False",0,AH56),0)</f>
        <v>0</v>
      </c>
      <c r="AM56" s="64">
        <f>IF($C56="Minor",IF($AM$13="False",0,AI56),0)</f>
        <v>0</v>
      </c>
      <c r="AN56" s="170">
        <f>IF($C56="Minor",IF($AN$13="False",0,AJ56),0)</f>
        <v>0</v>
      </c>
      <c r="AO56" s="169">
        <f t="shared" si="19"/>
        <v>0</v>
      </c>
      <c r="AP56" s="64">
        <f t="shared" si="20"/>
        <v>0</v>
      </c>
      <c r="AQ56" s="64">
        <f t="shared" si="21"/>
        <v>0</v>
      </c>
      <c r="AR56" s="64">
        <f t="shared" si="22"/>
        <v>0</v>
      </c>
      <c r="AS56" s="191">
        <f t="shared" si="23"/>
        <v>0</v>
      </c>
      <c r="AT56" s="64">
        <f t="shared" si="24"/>
        <v>0</v>
      </c>
      <c r="AU56" s="64">
        <f t="shared" si="25"/>
        <v>0</v>
      </c>
      <c r="AV56" s="170">
        <f t="shared" si="26"/>
        <v>0</v>
      </c>
      <c r="AW56" s="64">
        <f>IF(AK56&gt;$Y$13,((AK56-$Y$13)*Summary!$G$31)+'Performance Failure Scenarios'!$Y$13,'Performance Failure Scenarios'!AK56)</f>
        <v>0</v>
      </c>
      <c r="AX56" s="64">
        <f>IF(AL56&gt;$Y$13,((AL56-$Y$13)*Summary!$G$31)+'Performance Failure Scenarios'!$Y$13,'Performance Failure Scenarios'!AL56)</f>
        <v>0</v>
      </c>
      <c r="AY56" s="64">
        <f>IF(AM56&gt;$Y$13,((AM56-$Y$13)*Summary!$G$31)+'Performance Failure Scenarios'!$Y$13,'Performance Failure Scenarios'!AM56)</f>
        <v>0</v>
      </c>
      <c r="AZ56" s="64">
        <f>IF(AN56&gt;$Y$13,((AN56-$Y$13)*Summary!$G$31)+'Performance Failure Scenarios'!$Y$13,'Performance Failure Scenarios'!AN56)</f>
        <v>0</v>
      </c>
      <c r="BA56" s="191">
        <f>IF(AO56&gt;$Y$13,((AO56-$Y$13)*Summary!$G$31)+'Performance Failure Scenarios'!$Y$13,'Performance Failure Scenarios'!AO56)</f>
        <v>0</v>
      </c>
      <c r="BB56" s="64">
        <f>IF(AP56&gt;$Y$13,((AP56-$Y$13)*Summary!$G$31)+'Performance Failure Scenarios'!$Y$13,'Performance Failure Scenarios'!AP56)</f>
        <v>0</v>
      </c>
      <c r="BC56" s="64">
        <f>IF(AQ56&gt;$Y$13,((AQ56-$Y$13)*Summary!$G$31)+'Performance Failure Scenarios'!$Y$13,'Performance Failure Scenarios'!AQ56)</f>
        <v>0</v>
      </c>
      <c r="BD56" s="200">
        <f>IF(AR56&gt;$Y$13,((AR56-$Y$13)*Summary!$G$31)+'Performance Failure Scenarios'!$Y$13,'Performance Failure Scenarios'!AR56)</f>
        <v>0</v>
      </c>
      <c r="BE56" s="64">
        <f>IF(AS56&gt;$Y$13,((AS56-$Y$13)*Summary!$G$31)+'Performance Failure Scenarios'!$Y$13,'Performance Failure Scenarios'!AS56)</f>
        <v>0</v>
      </c>
      <c r="BF56" s="64">
        <f>IF(AT56&gt;$Y$13,((AT56-$Y$13)*Summary!$G$31)+'Performance Failure Scenarios'!$Y$13,'Performance Failure Scenarios'!AT56)</f>
        <v>0</v>
      </c>
      <c r="BG56" s="64">
        <f>IF(AU56&gt;$Y$13,((AU56-$Y$13)*Summary!$G$31)+'Performance Failure Scenarios'!$Y$13,'Performance Failure Scenarios'!AU56)</f>
        <v>0</v>
      </c>
      <c r="BH56" s="170">
        <f>IF(AV56&gt;$Y$13,((AV56-$Y$13)*Summary!$G$31)+'Performance Failure Scenarios'!$Y$13,'Performance Failure Scenarios'!AV56)</f>
        <v>0</v>
      </c>
      <c r="BI56" s="90"/>
      <c r="BJ56" s="169">
        <f t="shared" si="43"/>
        <v>0</v>
      </c>
      <c r="BK56" s="64">
        <f t="shared" si="43"/>
        <v>0</v>
      </c>
      <c r="BL56" s="64">
        <f t="shared" si="43"/>
        <v>0</v>
      </c>
      <c r="BM56" s="170">
        <f t="shared" si="43"/>
        <v>0</v>
      </c>
    </row>
    <row r="57" spans="1:65" ht="13.5" customHeight="1" thickBot="1">
      <c r="A57" s="460" t="s">
        <v>97</v>
      </c>
      <c r="B57" s="460"/>
      <c r="C57" s="460"/>
      <c r="D57" s="460"/>
      <c r="E57" s="460"/>
      <c r="F57" s="460"/>
      <c r="G57" s="460"/>
      <c r="H57" s="460"/>
      <c r="I57"/>
      <c r="J57" s="276"/>
      <c r="K57" s="277"/>
      <c r="L57" s="277"/>
      <c r="M57" s="277"/>
      <c r="N57" s="274"/>
      <c r="O57" s="277"/>
      <c r="P57" s="277"/>
      <c r="Q57" s="277"/>
      <c r="R57" s="278"/>
      <c r="S57" s="121"/>
      <c r="T57" s="167"/>
      <c r="U57" s="62"/>
      <c r="V57" s="62"/>
      <c r="W57" s="62"/>
      <c r="X57" s="168"/>
      <c r="Y57" s="70"/>
      <c r="Z57" s="167"/>
      <c r="AA57" s="62"/>
      <c r="AB57" s="190"/>
      <c r="AC57" s="62"/>
      <c r="AD57" s="62"/>
      <c r="AE57" s="168"/>
      <c r="AF57" s="71"/>
      <c r="AG57" s="167"/>
      <c r="AH57" s="62"/>
      <c r="AI57" s="62"/>
      <c r="AJ57" s="168"/>
      <c r="AK57" s="167"/>
      <c r="AL57" s="62"/>
      <c r="AM57" s="62"/>
      <c r="AN57" s="168"/>
      <c r="AO57" s="167"/>
      <c r="AP57" s="62"/>
      <c r="AQ57" s="62"/>
      <c r="AR57" s="62"/>
      <c r="AS57" s="190"/>
      <c r="AT57" s="62"/>
      <c r="AU57" s="62"/>
      <c r="AV57" s="168"/>
      <c r="AW57" s="62"/>
      <c r="AX57" s="62"/>
      <c r="AY57" s="62"/>
      <c r="AZ57" s="62"/>
      <c r="BA57" s="190"/>
      <c r="BB57" s="62"/>
      <c r="BC57" s="62"/>
      <c r="BD57" s="199"/>
      <c r="BE57" s="62"/>
      <c r="BF57" s="62"/>
      <c r="BG57" s="62"/>
      <c r="BH57" s="168"/>
      <c r="BI57" s="90"/>
      <c r="BJ57" s="167"/>
      <c r="BK57" s="62"/>
      <c r="BL57" s="62"/>
      <c r="BM57" s="168"/>
    </row>
    <row r="58" spans="1:65" ht="57" thickBot="1">
      <c r="A58" s="259" t="s">
        <v>398</v>
      </c>
      <c r="B58" s="259" t="s">
        <v>576</v>
      </c>
      <c r="C58" s="259" t="s">
        <v>68</v>
      </c>
      <c r="D58" s="259" t="s">
        <v>175</v>
      </c>
      <c r="E58" s="259" t="s">
        <v>175</v>
      </c>
      <c r="F58" s="259" t="s">
        <v>4</v>
      </c>
      <c r="G58" s="259" t="s">
        <v>98</v>
      </c>
      <c r="H58" s="259" t="s">
        <v>325</v>
      </c>
      <c r="I58"/>
      <c r="J58" s="272"/>
      <c r="K58" s="273"/>
      <c r="L58" s="273"/>
      <c r="M58" s="273"/>
      <c r="N58" s="274"/>
      <c r="O58" s="273"/>
      <c r="P58" s="273"/>
      <c r="Q58" s="273"/>
      <c r="R58" s="275"/>
      <c r="S58" s="121"/>
      <c r="T58" s="169">
        <f>J58*O58</f>
        <v>0</v>
      </c>
      <c r="U58" s="64">
        <f>K58*P58</f>
        <v>0</v>
      </c>
      <c r="V58" s="64">
        <f>L58*Q58</f>
        <v>0</v>
      </c>
      <c r="W58" s="64">
        <f>M58*R58</f>
        <v>0</v>
      </c>
      <c r="X58" s="170"/>
      <c r="Y58" s="86"/>
      <c r="Z58" s="169">
        <f t="shared" si="9"/>
        <v>0</v>
      </c>
      <c r="AA58" s="64">
        <f t="shared" si="10"/>
        <v>0</v>
      </c>
      <c r="AB58" s="191">
        <f t="shared" si="11"/>
        <v>0</v>
      </c>
      <c r="AC58" s="64">
        <f t="shared" si="12"/>
        <v>0</v>
      </c>
      <c r="AD58" s="64">
        <f t="shared" si="13"/>
        <v>0</v>
      </c>
      <c r="AE58" s="170">
        <f t="shared" si="14"/>
        <v>0</v>
      </c>
      <c r="AF58" s="71"/>
      <c r="AG58" s="169">
        <f t="shared" si="15"/>
        <v>0</v>
      </c>
      <c r="AH58" s="64">
        <f t="shared" si="16"/>
        <v>0</v>
      </c>
      <c r="AI58" s="64">
        <f t="shared" si="17"/>
        <v>0</v>
      </c>
      <c r="AJ58" s="170">
        <f t="shared" si="18"/>
        <v>0</v>
      </c>
      <c r="AK58" s="169">
        <f>IF($C58="Minor",IF($AK$13="False",0,AG58),0)</f>
        <v>0</v>
      </c>
      <c r="AL58" s="64">
        <f>IF($C58="Minor",IF($AL$13="False",0,AH58),0)</f>
        <v>0</v>
      </c>
      <c r="AM58" s="64">
        <f>IF($C58="Minor",IF($AM$13="False",0,AI58),0)</f>
        <v>0</v>
      </c>
      <c r="AN58" s="170">
        <f>IF($C58="Minor",IF($AN$13="False",0,AJ58),0)</f>
        <v>0</v>
      </c>
      <c r="AO58" s="169">
        <f t="shared" si="19"/>
        <v>0</v>
      </c>
      <c r="AP58" s="64">
        <f t="shared" si="20"/>
        <v>0</v>
      </c>
      <c r="AQ58" s="64">
        <f t="shared" si="21"/>
        <v>0</v>
      </c>
      <c r="AR58" s="64">
        <f t="shared" si="22"/>
        <v>0</v>
      </c>
      <c r="AS58" s="191">
        <f t="shared" si="23"/>
        <v>0</v>
      </c>
      <c r="AT58" s="64">
        <f t="shared" si="24"/>
        <v>0</v>
      </c>
      <c r="AU58" s="64">
        <f t="shared" si="25"/>
        <v>0</v>
      </c>
      <c r="AV58" s="170">
        <f t="shared" si="26"/>
        <v>0</v>
      </c>
      <c r="AW58" s="64">
        <f>IF(AK58&gt;$Y$13,((AK58-$Y$13)*Summary!$G$31)+'Performance Failure Scenarios'!$Y$13,'Performance Failure Scenarios'!AK58)</f>
        <v>0</v>
      </c>
      <c r="AX58" s="64">
        <f>IF(AL58&gt;$Y$13,((AL58-$Y$13)*Summary!$G$31)+'Performance Failure Scenarios'!$Y$13,'Performance Failure Scenarios'!AL58)</f>
        <v>0</v>
      </c>
      <c r="AY58" s="64">
        <f>IF(AM58&gt;$Y$13,((AM58-$Y$13)*Summary!$G$31)+'Performance Failure Scenarios'!$Y$13,'Performance Failure Scenarios'!AM58)</f>
        <v>0</v>
      </c>
      <c r="AZ58" s="64">
        <f>IF(AN58&gt;$Y$13,((AN58-$Y$13)*Summary!$G$31)+'Performance Failure Scenarios'!$Y$13,'Performance Failure Scenarios'!AN58)</f>
        <v>0</v>
      </c>
      <c r="BA58" s="191">
        <f>IF(AO58&gt;$Y$13,((AO58-$Y$13)*Summary!$G$31)+'Performance Failure Scenarios'!$Y$13,'Performance Failure Scenarios'!AO58)</f>
        <v>0</v>
      </c>
      <c r="BB58" s="64">
        <f>IF(AP58&gt;$Y$13,((AP58-$Y$13)*Summary!$G$31)+'Performance Failure Scenarios'!$Y$13,'Performance Failure Scenarios'!AP58)</f>
        <v>0</v>
      </c>
      <c r="BC58" s="64">
        <f>IF(AQ58&gt;$Y$13,((AQ58-$Y$13)*Summary!$G$31)+'Performance Failure Scenarios'!$Y$13,'Performance Failure Scenarios'!AQ58)</f>
        <v>0</v>
      </c>
      <c r="BD58" s="200">
        <f>IF(AR58&gt;$Y$13,((AR58-$Y$13)*Summary!$G$31)+'Performance Failure Scenarios'!$Y$13,'Performance Failure Scenarios'!AR58)</f>
        <v>0</v>
      </c>
      <c r="BE58" s="64">
        <f>IF(AS58&gt;$Y$13,((AS58-$Y$13)*Summary!$G$31)+'Performance Failure Scenarios'!$Y$13,'Performance Failure Scenarios'!AS58)</f>
        <v>0</v>
      </c>
      <c r="BF58" s="64">
        <f>IF(AT58&gt;$Y$13,((AT58-$Y$13)*Summary!$G$31)+'Performance Failure Scenarios'!$Y$13,'Performance Failure Scenarios'!AT58)</f>
        <v>0</v>
      </c>
      <c r="BG58" s="64">
        <f>IF(AU58&gt;$Y$13,((AU58-$Y$13)*Summary!$G$31)+'Performance Failure Scenarios'!$Y$13,'Performance Failure Scenarios'!AU58)</f>
        <v>0</v>
      </c>
      <c r="BH58" s="170">
        <f>IF(AV58&gt;$Y$13,((AV58-$Y$13)*Summary!$G$31)+'Performance Failure Scenarios'!$Y$13,'Performance Failure Scenarios'!AV58)</f>
        <v>0</v>
      </c>
      <c r="BI58" s="90"/>
      <c r="BJ58" s="169">
        <f>(IF($C58=$BH$2,$BL$2,IF($C58=$BH$3,$BL$3,IF($C58=$BH$4,$BL$4,"ERROR"))))*((SUM(AW58+BA58+BE58)*12))</f>
        <v>0</v>
      </c>
      <c r="BK58" s="64">
        <f>(IF($C58=$BH$2,$BL$2,IF($C58=$BH$3,$BL$3,IF($C58=$BH$4,$BL$4,"ERROR"))))*((SUM(AX58+BB58+BF58)*12))</f>
        <v>0</v>
      </c>
      <c r="BL58" s="64">
        <f>(IF($C58=$BH$2,$BL$2,IF($C58=$BH$3,$BL$3,IF($C58=$BH$4,$BL$4,"ERROR"))))*((SUM(AY58+BC58+BG58)*12))</f>
        <v>0</v>
      </c>
      <c r="BM58" s="170">
        <f>(IF($C58=$BH$2,$BL$2,IF($C58=$BH$3,$BL$3,IF($C58=$BH$4,$BL$4,"ERROR"))))*((SUM(AZ58+BD58+BH58)*12))</f>
        <v>0</v>
      </c>
    </row>
    <row r="59" spans="1:65" ht="13.5" customHeight="1" thickBot="1">
      <c r="A59" s="481" t="s">
        <v>57</v>
      </c>
      <c r="B59" s="481"/>
      <c r="C59" s="481"/>
      <c r="D59" s="481"/>
      <c r="E59" s="481"/>
      <c r="F59" s="481"/>
      <c r="G59" s="481"/>
      <c r="H59" s="481"/>
      <c r="I59"/>
      <c r="J59" s="283"/>
      <c r="K59" s="284"/>
      <c r="L59" s="284"/>
      <c r="M59" s="284"/>
      <c r="N59" s="274"/>
      <c r="O59" s="284"/>
      <c r="P59" s="284"/>
      <c r="Q59" s="284"/>
      <c r="R59" s="285"/>
      <c r="S59" s="121"/>
      <c r="T59" s="186"/>
      <c r="U59" s="257"/>
      <c r="V59" s="257"/>
      <c r="W59" s="257"/>
      <c r="X59" s="187"/>
      <c r="Y59" s="86"/>
      <c r="Z59" s="186"/>
      <c r="AA59" s="257"/>
      <c r="AB59" s="193"/>
      <c r="AC59" s="257"/>
      <c r="AD59" s="257"/>
      <c r="AE59" s="187"/>
      <c r="AF59" s="71"/>
      <c r="AG59" s="186"/>
      <c r="AH59" s="257"/>
      <c r="AI59" s="257"/>
      <c r="AJ59" s="187"/>
      <c r="AK59" s="186"/>
      <c r="AL59" s="257"/>
      <c r="AM59" s="257"/>
      <c r="AN59" s="187"/>
      <c r="AO59" s="186"/>
      <c r="AP59" s="257"/>
      <c r="AQ59" s="257"/>
      <c r="AR59" s="257"/>
      <c r="AS59" s="193"/>
      <c r="AT59" s="257"/>
      <c r="AU59" s="257"/>
      <c r="AV59" s="187"/>
      <c r="AW59" s="257"/>
      <c r="AX59" s="257"/>
      <c r="AY59" s="257"/>
      <c r="AZ59" s="257"/>
      <c r="BA59" s="193"/>
      <c r="BB59" s="257"/>
      <c r="BC59" s="257"/>
      <c r="BD59" s="202"/>
      <c r="BE59" s="257"/>
      <c r="BF59" s="257"/>
      <c r="BG59" s="257"/>
      <c r="BH59" s="187"/>
      <c r="BI59" s="90"/>
      <c r="BJ59" s="186"/>
      <c r="BK59" s="257"/>
      <c r="BL59" s="257"/>
      <c r="BM59" s="187"/>
    </row>
    <row r="60" spans="1:65" ht="13.5" customHeight="1" thickBot="1">
      <c r="A60" s="460" t="s">
        <v>57</v>
      </c>
      <c r="B60" s="460"/>
      <c r="C60" s="460"/>
      <c r="D60" s="460"/>
      <c r="E60" s="460"/>
      <c r="F60" s="460"/>
      <c r="G60" s="460"/>
      <c r="H60" s="460"/>
      <c r="I60"/>
      <c r="J60" s="276"/>
      <c r="K60" s="277"/>
      <c r="L60" s="277"/>
      <c r="M60" s="277"/>
      <c r="N60" s="274"/>
      <c r="O60" s="277"/>
      <c r="P60" s="277"/>
      <c r="Q60" s="277"/>
      <c r="R60" s="278"/>
      <c r="S60" s="121"/>
      <c r="T60" s="167"/>
      <c r="U60" s="62"/>
      <c r="V60" s="62"/>
      <c r="W60" s="62"/>
      <c r="X60" s="168"/>
      <c r="Y60" s="86"/>
      <c r="Z60" s="167"/>
      <c r="AA60" s="62"/>
      <c r="AB60" s="190"/>
      <c r="AC60" s="62"/>
      <c r="AD60" s="62"/>
      <c r="AE60" s="168"/>
      <c r="AF60" s="71"/>
      <c r="AG60" s="167"/>
      <c r="AH60" s="62"/>
      <c r="AI60" s="62"/>
      <c r="AJ60" s="168"/>
      <c r="AK60" s="167"/>
      <c r="AL60" s="62"/>
      <c r="AM60" s="62"/>
      <c r="AN60" s="168"/>
      <c r="AO60" s="167"/>
      <c r="AP60" s="62"/>
      <c r="AQ60" s="62"/>
      <c r="AR60" s="62"/>
      <c r="AS60" s="190"/>
      <c r="AT60" s="62"/>
      <c r="AU60" s="62"/>
      <c r="AV60" s="168"/>
      <c r="AW60" s="62"/>
      <c r="AX60" s="62"/>
      <c r="AY60" s="62"/>
      <c r="AZ60" s="62"/>
      <c r="BA60" s="190"/>
      <c r="BB60" s="62"/>
      <c r="BC60" s="62"/>
      <c r="BD60" s="199"/>
      <c r="BE60" s="62"/>
      <c r="BF60" s="62"/>
      <c r="BG60" s="62"/>
      <c r="BH60" s="168"/>
      <c r="BI60" s="90"/>
      <c r="BJ60" s="167"/>
      <c r="BK60" s="62"/>
      <c r="BL60" s="62"/>
      <c r="BM60" s="168"/>
    </row>
    <row r="61" spans="1:65" ht="209.25" customHeight="1" thickBot="1">
      <c r="A61" s="259" t="s">
        <v>399</v>
      </c>
      <c r="B61" s="259" t="s">
        <v>577</v>
      </c>
      <c r="C61" s="259" t="s">
        <v>68</v>
      </c>
      <c r="D61" s="259" t="s">
        <v>175</v>
      </c>
      <c r="E61" s="259" t="s">
        <v>175</v>
      </c>
      <c r="F61" s="259" t="s">
        <v>326</v>
      </c>
      <c r="G61" s="259" t="s">
        <v>91</v>
      </c>
      <c r="H61" s="259" t="s">
        <v>327</v>
      </c>
      <c r="I61"/>
      <c r="J61" s="272"/>
      <c r="K61" s="273"/>
      <c r="L61" s="273"/>
      <c r="M61" s="273"/>
      <c r="N61" s="286"/>
      <c r="O61" s="273"/>
      <c r="P61" s="273"/>
      <c r="Q61" s="273"/>
      <c r="R61" s="275"/>
      <c r="S61" s="122"/>
      <c r="T61" s="173">
        <f t="shared" ref="T61:W62" si="44">J61*O61</f>
        <v>0</v>
      </c>
      <c r="U61" s="124">
        <f t="shared" si="44"/>
        <v>0</v>
      </c>
      <c r="V61" s="124">
        <f t="shared" si="44"/>
        <v>0</v>
      </c>
      <c r="W61" s="124">
        <f t="shared" si="44"/>
        <v>0</v>
      </c>
      <c r="X61" s="174"/>
      <c r="Y61" s="71"/>
      <c r="Z61" s="173">
        <f t="shared" si="9"/>
        <v>0</v>
      </c>
      <c r="AA61" s="124">
        <f>IF(C60="Minor",Z61,)</f>
        <v>0</v>
      </c>
      <c r="AB61" s="194">
        <f t="shared" si="11"/>
        <v>0</v>
      </c>
      <c r="AC61" s="124">
        <f>IF($C60="Minor",$AB61,)</f>
        <v>0</v>
      </c>
      <c r="AD61" s="123">
        <f>IF($C60="Medium",$AB61,)</f>
        <v>0</v>
      </c>
      <c r="AE61" s="183">
        <f>IF($C60="Major",$AB61,)</f>
        <v>0</v>
      </c>
      <c r="AF61" s="71"/>
      <c r="AG61" s="173">
        <f t="shared" si="15"/>
        <v>0</v>
      </c>
      <c r="AH61" s="124">
        <f t="shared" si="16"/>
        <v>0</v>
      </c>
      <c r="AI61" s="124">
        <f t="shared" si="17"/>
        <v>0</v>
      </c>
      <c r="AJ61" s="183">
        <f t="shared" si="18"/>
        <v>0</v>
      </c>
      <c r="AK61" s="169">
        <f>IF($C60="Minor",IF($AK$13="False",0,AG61),0)</f>
        <v>0</v>
      </c>
      <c r="AL61" s="64">
        <f>IF($C60="Minor",IF($AL$13="False",0,AH61),0)</f>
        <v>0</v>
      </c>
      <c r="AM61" s="64">
        <f>IF($C60="Minor",IF($AM$13="False",0,AI61),0)</f>
        <v>0</v>
      </c>
      <c r="AN61" s="170">
        <f>IF($C60="Minor",IF($AN$13="False",0,AJ61),0)</f>
        <v>0</v>
      </c>
      <c r="AO61" s="173">
        <f t="shared" ref="AO61:AR62" si="45">IF($C60="Medium",AG61,0)</f>
        <v>0</v>
      </c>
      <c r="AP61" s="123">
        <f t="shared" si="45"/>
        <v>0</v>
      </c>
      <c r="AQ61" s="124">
        <f t="shared" si="45"/>
        <v>0</v>
      </c>
      <c r="AR61" s="124">
        <f t="shared" si="45"/>
        <v>0</v>
      </c>
      <c r="AS61" s="194">
        <f t="shared" ref="AS61:AV62" si="46">IF($C60="Major",AG61,0)</f>
        <v>0</v>
      </c>
      <c r="AT61" s="124">
        <f t="shared" si="46"/>
        <v>0</v>
      </c>
      <c r="AU61" s="123">
        <f t="shared" si="46"/>
        <v>0</v>
      </c>
      <c r="AV61" s="183">
        <f t="shared" si="46"/>
        <v>0</v>
      </c>
      <c r="AW61" s="124">
        <f>IF(AK61&gt;$Y$13,((AK61-$Y$13)*Summary!$G$31)+'Performance Failure Scenarios'!$Y$13,'Performance Failure Scenarios'!AK61)</f>
        <v>0</v>
      </c>
      <c r="AX61" s="124">
        <f>IF(AL61&gt;$Y$13,((AL61-$Y$13)*Summary!$G$31)+'Performance Failure Scenarios'!$Y$13,'Performance Failure Scenarios'!AL61)</f>
        <v>0</v>
      </c>
      <c r="AY61" s="124">
        <f>IF(AM61&gt;$Y$13,((AM61-$Y$13)*Summary!$G$31)+'Performance Failure Scenarios'!$Y$13,'Performance Failure Scenarios'!AM61)</f>
        <v>0</v>
      </c>
      <c r="AZ61" s="123">
        <f>IF(AN61&gt;$Y$13,((AN61-$Y$13)*Summary!$G$31)+'Performance Failure Scenarios'!$Y$13,'Performance Failure Scenarios'!AN61)</f>
        <v>0</v>
      </c>
      <c r="BA61" s="194">
        <f>IF(AO61&gt;$Y$13,((AO61-$Y$13)*Summary!$G$31)+'Performance Failure Scenarios'!$Y$13,'Performance Failure Scenarios'!AO61)</f>
        <v>0</v>
      </c>
      <c r="BB61" s="124">
        <f>IF(AP61&gt;$Y$13,((AP61-$Y$13)*Summary!$G$31)+'Performance Failure Scenarios'!$Y$13,'Performance Failure Scenarios'!AP61)</f>
        <v>0</v>
      </c>
      <c r="BC61" s="124">
        <f>IF(AQ61&gt;$Y$13,((AQ61-$Y$13)*Summary!$G$31)+'Performance Failure Scenarios'!$Y$13,'Performance Failure Scenarios'!AQ61)</f>
        <v>0</v>
      </c>
      <c r="BD61" s="203">
        <f>IF(AR61&gt;$Y$13,((AR61-$Y$13)*Summary!$G$31)+'Performance Failure Scenarios'!$Y$13,'Performance Failure Scenarios'!AR61)</f>
        <v>0</v>
      </c>
      <c r="BE61" s="123">
        <f>IF(AS61&gt;$Y$13,((AS61-$Y$13)*Summary!$G$31)+'Performance Failure Scenarios'!$Y$13,'Performance Failure Scenarios'!AS61)</f>
        <v>0</v>
      </c>
      <c r="BF61" s="124">
        <f>IF(AT61&gt;$Y$13,((AT61-$Y$13)*Summary!$G$31)+'Performance Failure Scenarios'!$Y$13,'Performance Failure Scenarios'!AT61)</f>
        <v>0</v>
      </c>
      <c r="BG61" s="124">
        <f>IF(AU61&gt;$Y$13,((AU61-$Y$13)*Summary!$G$31)+'Performance Failure Scenarios'!$Y$13,'Performance Failure Scenarios'!AU61)</f>
        <v>0</v>
      </c>
      <c r="BH61" s="183">
        <f>IF(AV61&gt;$Y$13,((AV61-$Y$13)*Summary!$G$31)+'Performance Failure Scenarios'!$Y$13,'Performance Failure Scenarios'!AV61)</f>
        <v>0</v>
      </c>
      <c r="BI61" s="90"/>
      <c r="BJ61" s="169">
        <f t="shared" ref="BJ61:BM62" si="47">(IF($C61=$BH$2,$BL$2,IF($C61=$BH$3,$BL$3,IF($C61=$BH$4,$BL$4,"ERROR"))))*((SUM(AW61+BA61+BE61)*12))</f>
        <v>0</v>
      </c>
      <c r="BK61" s="64">
        <f t="shared" si="47"/>
        <v>0</v>
      </c>
      <c r="BL61" s="64">
        <f t="shared" si="47"/>
        <v>0</v>
      </c>
      <c r="BM61" s="170">
        <f t="shared" si="47"/>
        <v>0</v>
      </c>
    </row>
    <row r="62" spans="1:65" ht="34.5" thickBot="1">
      <c r="A62" s="259" t="s">
        <v>400</v>
      </c>
      <c r="B62" s="259" t="s">
        <v>578</v>
      </c>
      <c r="C62" s="259" t="s">
        <v>69</v>
      </c>
      <c r="D62" s="259" t="s">
        <v>58</v>
      </c>
      <c r="E62" s="259" t="s">
        <v>59</v>
      </c>
      <c r="F62" s="259" t="s">
        <v>5</v>
      </c>
      <c r="G62" s="259" t="s">
        <v>96</v>
      </c>
      <c r="H62" s="259" t="s">
        <v>175</v>
      </c>
      <c r="I62"/>
      <c r="J62" s="272"/>
      <c r="K62" s="273"/>
      <c r="L62" s="273"/>
      <c r="M62" s="273"/>
      <c r="N62" s="274"/>
      <c r="O62" s="273"/>
      <c r="P62" s="273"/>
      <c r="Q62" s="273"/>
      <c r="R62" s="275"/>
      <c r="S62" s="121"/>
      <c r="T62" s="169">
        <f t="shared" si="44"/>
        <v>0</v>
      </c>
      <c r="U62" s="64">
        <f t="shared" si="44"/>
        <v>0</v>
      </c>
      <c r="V62" s="64">
        <f t="shared" si="44"/>
        <v>0</v>
      </c>
      <c r="W62" s="64">
        <f t="shared" si="44"/>
        <v>0</v>
      </c>
      <c r="X62" s="170"/>
      <c r="Y62" s="86"/>
      <c r="Z62" s="169">
        <f t="shared" si="9"/>
        <v>0</v>
      </c>
      <c r="AA62" s="64">
        <f>IF(C61="Minor",Z62,)</f>
        <v>0</v>
      </c>
      <c r="AB62" s="191">
        <f t="shared" si="11"/>
        <v>0</v>
      </c>
      <c r="AC62" s="64">
        <f>IF($C61="Minor",$AB62,)</f>
        <v>0</v>
      </c>
      <c r="AD62" s="64">
        <f>IF($C61="Medium",$AB62,)</f>
        <v>0</v>
      </c>
      <c r="AE62" s="170">
        <f>IF($C61="Major",$AB62,)</f>
        <v>0</v>
      </c>
      <c r="AF62" s="71"/>
      <c r="AG62" s="169">
        <f t="shared" si="15"/>
        <v>0</v>
      </c>
      <c r="AH62" s="64">
        <f t="shared" si="16"/>
        <v>0</v>
      </c>
      <c r="AI62" s="64">
        <f t="shared" si="17"/>
        <v>0</v>
      </c>
      <c r="AJ62" s="170">
        <f t="shared" si="18"/>
        <v>0</v>
      </c>
      <c r="AK62" s="169">
        <f>IF($C61="Minor",IF($AK$13="False",0,AG62),0)</f>
        <v>0</v>
      </c>
      <c r="AL62" s="64">
        <f>IF($C61="Minor",IF($AL$13="False",0,AH62),0)</f>
        <v>0</v>
      </c>
      <c r="AM62" s="64">
        <f>IF($C61="Minor",IF($AM$13="False",0,AI62),0)</f>
        <v>0</v>
      </c>
      <c r="AN62" s="170">
        <f>IF($C61="Minor",IF($AN$13="False",0,AJ62),0)</f>
        <v>0</v>
      </c>
      <c r="AO62" s="169">
        <f t="shared" si="45"/>
        <v>0</v>
      </c>
      <c r="AP62" s="64">
        <f t="shared" si="45"/>
        <v>0</v>
      </c>
      <c r="AQ62" s="64">
        <f t="shared" si="45"/>
        <v>0</v>
      </c>
      <c r="AR62" s="64">
        <f t="shared" si="45"/>
        <v>0</v>
      </c>
      <c r="AS62" s="191">
        <f t="shared" si="46"/>
        <v>0</v>
      </c>
      <c r="AT62" s="64">
        <f t="shared" si="46"/>
        <v>0</v>
      </c>
      <c r="AU62" s="64">
        <f t="shared" si="46"/>
        <v>0</v>
      </c>
      <c r="AV62" s="170">
        <f t="shared" si="46"/>
        <v>0</v>
      </c>
      <c r="AW62" s="64">
        <f>IF(AK62&gt;$Y$13,((AK62-$Y$13)*Summary!$G$31)+'Performance Failure Scenarios'!$Y$13,'Performance Failure Scenarios'!AK62)</f>
        <v>0</v>
      </c>
      <c r="AX62" s="64">
        <f>IF(AL62&gt;$Y$13,((AL62-$Y$13)*Summary!$G$31)+'Performance Failure Scenarios'!$Y$13,'Performance Failure Scenarios'!AL62)</f>
        <v>0</v>
      </c>
      <c r="AY62" s="64">
        <f>IF(AM62&gt;$Y$13,((AM62-$Y$13)*Summary!$G$31)+'Performance Failure Scenarios'!$Y$13,'Performance Failure Scenarios'!AM62)</f>
        <v>0</v>
      </c>
      <c r="AZ62" s="64">
        <f>IF(AN62&gt;$Y$13,((AN62-$Y$13)*Summary!$G$31)+'Performance Failure Scenarios'!$Y$13,'Performance Failure Scenarios'!AN62)</f>
        <v>0</v>
      </c>
      <c r="BA62" s="191">
        <f>IF(AO62&gt;$Y$13,((AO62-$Y$13)*Summary!$G$31)+'Performance Failure Scenarios'!$Y$13,'Performance Failure Scenarios'!AO62)</f>
        <v>0</v>
      </c>
      <c r="BB62" s="64">
        <f>IF(AP62&gt;$Y$13,((AP62-$Y$13)*Summary!$G$31)+'Performance Failure Scenarios'!$Y$13,'Performance Failure Scenarios'!AP62)</f>
        <v>0</v>
      </c>
      <c r="BC62" s="64">
        <f>IF(AQ62&gt;$Y$13,((AQ62-$Y$13)*Summary!$G$31)+'Performance Failure Scenarios'!$Y$13,'Performance Failure Scenarios'!AQ62)</f>
        <v>0</v>
      </c>
      <c r="BD62" s="200">
        <f>IF(AR62&gt;$Y$13,((AR62-$Y$13)*Summary!$G$31)+'Performance Failure Scenarios'!$Y$13,'Performance Failure Scenarios'!AR62)</f>
        <v>0</v>
      </c>
      <c r="BE62" s="64">
        <f>IF(AS62&gt;$Y$13,((AS62-$Y$13)*Summary!$G$31)+'Performance Failure Scenarios'!$Y$13,'Performance Failure Scenarios'!AS62)</f>
        <v>0</v>
      </c>
      <c r="BF62" s="64">
        <f>IF(AT62&gt;$Y$13,((AT62-$Y$13)*Summary!$G$31)+'Performance Failure Scenarios'!$Y$13,'Performance Failure Scenarios'!AT62)</f>
        <v>0</v>
      </c>
      <c r="BG62" s="64">
        <f>IF(AU62&gt;$Y$13,((AU62-$Y$13)*Summary!$G$31)+'Performance Failure Scenarios'!$Y$13,'Performance Failure Scenarios'!AU62)</f>
        <v>0</v>
      </c>
      <c r="BH62" s="170">
        <f>IF(AV62&gt;$Y$13,((AV62-$Y$13)*Summary!$G$31)+'Performance Failure Scenarios'!$Y$13,'Performance Failure Scenarios'!AV62)</f>
        <v>0</v>
      </c>
      <c r="BI62" s="90"/>
      <c r="BJ62" s="169">
        <f t="shared" si="47"/>
        <v>0</v>
      </c>
      <c r="BK62" s="64">
        <f t="shared" si="47"/>
        <v>0</v>
      </c>
      <c r="BL62" s="64">
        <f t="shared" si="47"/>
        <v>0</v>
      </c>
      <c r="BM62" s="170">
        <f t="shared" si="47"/>
        <v>0</v>
      </c>
    </row>
    <row r="63" spans="1:65" ht="13.5" customHeight="1" thickBot="1">
      <c r="A63" s="460" t="s">
        <v>101</v>
      </c>
      <c r="B63" s="460"/>
      <c r="C63" s="460"/>
      <c r="D63" s="460"/>
      <c r="E63" s="460"/>
      <c r="F63" s="460"/>
      <c r="G63" s="460"/>
      <c r="H63" s="460"/>
      <c r="I63"/>
      <c r="J63" s="276"/>
      <c r="K63" s="277"/>
      <c r="L63" s="277"/>
      <c r="M63" s="277"/>
      <c r="N63" s="274"/>
      <c r="O63" s="277"/>
      <c r="P63" s="277"/>
      <c r="Q63" s="277"/>
      <c r="R63" s="278"/>
      <c r="S63" s="121"/>
      <c r="T63" s="167"/>
      <c r="U63" s="62"/>
      <c r="V63" s="62"/>
      <c r="W63" s="62"/>
      <c r="X63" s="168"/>
      <c r="Y63" s="71"/>
      <c r="Z63" s="167"/>
      <c r="AA63" s="62"/>
      <c r="AB63" s="190"/>
      <c r="AC63" s="62"/>
      <c r="AD63" s="62"/>
      <c r="AE63" s="168"/>
      <c r="AF63" s="71"/>
      <c r="AG63" s="167"/>
      <c r="AH63" s="62"/>
      <c r="AI63" s="62"/>
      <c r="AJ63" s="168"/>
      <c r="AK63" s="167"/>
      <c r="AL63" s="62"/>
      <c r="AM63" s="62"/>
      <c r="AN63" s="168"/>
      <c r="AO63" s="167"/>
      <c r="AP63" s="62"/>
      <c r="AQ63" s="62"/>
      <c r="AR63" s="62"/>
      <c r="AS63" s="190"/>
      <c r="AT63" s="62"/>
      <c r="AU63" s="62"/>
      <c r="AV63" s="168"/>
      <c r="AW63" s="62"/>
      <c r="AX63" s="62"/>
      <c r="AY63" s="62"/>
      <c r="AZ63" s="62"/>
      <c r="BA63" s="190"/>
      <c r="BB63" s="62"/>
      <c r="BC63" s="62"/>
      <c r="BD63" s="199"/>
      <c r="BE63" s="62"/>
      <c r="BF63" s="62"/>
      <c r="BG63" s="62"/>
      <c r="BH63" s="168"/>
      <c r="BI63" s="90"/>
      <c r="BJ63" s="167"/>
      <c r="BK63" s="62"/>
      <c r="BL63" s="62"/>
      <c r="BM63" s="168"/>
    </row>
    <row r="64" spans="1:65" ht="57" thickBot="1">
      <c r="A64" s="259" t="s">
        <v>401</v>
      </c>
      <c r="B64" s="259" t="s">
        <v>579</v>
      </c>
      <c r="C64" s="259" t="s">
        <v>69</v>
      </c>
      <c r="D64" s="259" t="s">
        <v>175</v>
      </c>
      <c r="E64" s="259" t="s">
        <v>175</v>
      </c>
      <c r="F64" s="259" t="s">
        <v>240</v>
      </c>
      <c r="G64" s="259" t="s">
        <v>88</v>
      </c>
      <c r="H64" s="259" t="s">
        <v>328</v>
      </c>
      <c r="I64"/>
      <c r="J64" s="272"/>
      <c r="K64" s="273"/>
      <c r="L64" s="273"/>
      <c r="M64" s="273"/>
      <c r="N64" s="274"/>
      <c r="O64" s="273"/>
      <c r="P64" s="273"/>
      <c r="Q64" s="273"/>
      <c r="R64" s="275"/>
      <c r="S64" s="121"/>
      <c r="T64" s="169">
        <f t="shared" ref="T64:W65" si="48">J64*O64</f>
        <v>0</v>
      </c>
      <c r="U64" s="64">
        <f t="shared" si="48"/>
        <v>0</v>
      </c>
      <c r="V64" s="64">
        <f t="shared" si="48"/>
        <v>0</v>
      </c>
      <c r="W64" s="64">
        <f t="shared" si="48"/>
        <v>0</v>
      </c>
      <c r="X64" s="170"/>
      <c r="Y64" s="70"/>
      <c r="Z64" s="169">
        <f t="shared" si="9"/>
        <v>0</v>
      </c>
      <c r="AA64" s="64">
        <f>IF(C63="Minor",Z64,)</f>
        <v>0</v>
      </c>
      <c r="AB64" s="191">
        <f t="shared" si="11"/>
        <v>0</v>
      </c>
      <c r="AC64" s="64">
        <f>IF($C63="Minor",$AB64,)</f>
        <v>0</v>
      </c>
      <c r="AD64" s="64">
        <f>IF($C63="Medium",$AB64,)</f>
        <v>0</v>
      </c>
      <c r="AE64" s="170">
        <f>IF($C63="Major",$AB64,)</f>
        <v>0</v>
      </c>
      <c r="AF64" s="71"/>
      <c r="AG64" s="169">
        <f t="shared" si="15"/>
        <v>0</v>
      </c>
      <c r="AH64" s="64">
        <f t="shared" si="16"/>
        <v>0</v>
      </c>
      <c r="AI64" s="64">
        <f t="shared" si="17"/>
        <v>0</v>
      </c>
      <c r="AJ64" s="170">
        <f t="shared" si="18"/>
        <v>0</v>
      </c>
      <c r="AK64" s="169">
        <f>IF($C63="Minor",IF($AK$13="False",0,AG64),0)</f>
        <v>0</v>
      </c>
      <c r="AL64" s="64">
        <f>IF($C63="Minor",IF($AL$13="False",0,AH64),0)</f>
        <v>0</v>
      </c>
      <c r="AM64" s="64">
        <f>IF($C63="Minor",IF($AM$13="False",0,AI64),0)</f>
        <v>0</v>
      </c>
      <c r="AN64" s="170">
        <f>IF($C63="Minor",IF($AN$13="False",0,AJ64),0)</f>
        <v>0</v>
      </c>
      <c r="AO64" s="169">
        <f t="shared" ref="AO64:AR65" si="49">IF($C63="Medium",AG64,0)</f>
        <v>0</v>
      </c>
      <c r="AP64" s="64">
        <f t="shared" si="49"/>
        <v>0</v>
      </c>
      <c r="AQ64" s="64">
        <f t="shared" si="49"/>
        <v>0</v>
      </c>
      <c r="AR64" s="64">
        <f t="shared" si="49"/>
        <v>0</v>
      </c>
      <c r="AS64" s="191">
        <f t="shared" ref="AS64:AV65" si="50">IF($C63="Major",AG64,0)</f>
        <v>0</v>
      </c>
      <c r="AT64" s="64">
        <f t="shared" si="50"/>
        <v>0</v>
      </c>
      <c r="AU64" s="64">
        <f t="shared" si="50"/>
        <v>0</v>
      </c>
      <c r="AV64" s="170">
        <f t="shared" si="50"/>
        <v>0</v>
      </c>
      <c r="AW64" s="64">
        <f>IF(AK64&gt;$Y$13,((AK64-$Y$13)*Summary!$G$31)+'Performance Failure Scenarios'!$Y$13,'Performance Failure Scenarios'!AK64)</f>
        <v>0</v>
      </c>
      <c r="AX64" s="64">
        <f>IF(AL64&gt;$Y$13,((AL64-$Y$13)*Summary!$G$31)+'Performance Failure Scenarios'!$Y$13,'Performance Failure Scenarios'!AL64)</f>
        <v>0</v>
      </c>
      <c r="AY64" s="64">
        <f>IF(AM64&gt;$Y$13,((AM64-$Y$13)*Summary!$G$31)+'Performance Failure Scenarios'!$Y$13,'Performance Failure Scenarios'!AM64)</f>
        <v>0</v>
      </c>
      <c r="AZ64" s="64">
        <f>IF(AN64&gt;$Y$13,((AN64-$Y$13)*Summary!$G$31)+'Performance Failure Scenarios'!$Y$13,'Performance Failure Scenarios'!AN64)</f>
        <v>0</v>
      </c>
      <c r="BA64" s="191">
        <f>IF(AO64&gt;$Y$13,((AO64-$Y$13)*Summary!$G$31)+'Performance Failure Scenarios'!$Y$13,'Performance Failure Scenarios'!AO64)</f>
        <v>0</v>
      </c>
      <c r="BB64" s="64">
        <f>IF(AP64&gt;$Y$13,((AP64-$Y$13)*Summary!$G$31)+'Performance Failure Scenarios'!$Y$13,'Performance Failure Scenarios'!AP64)</f>
        <v>0</v>
      </c>
      <c r="BC64" s="64">
        <f>IF(AQ64&gt;$Y$13,((AQ64-$Y$13)*Summary!$G$31)+'Performance Failure Scenarios'!$Y$13,'Performance Failure Scenarios'!AQ64)</f>
        <v>0</v>
      </c>
      <c r="BD64" s="200">
        <f>IF(AR64&gt;$Y$13,((AR64-$Y$13)*Summary!$G$31)+'Performance Failure Scenarios'!$Y$13,'Performance Failure Scenarios'!AR64)</f>
        <v>0</v>
      </c>
      <c r="BE64" s="64">
        <f>IF(AS64&gt;$Y$13,((AS64-$Y$13)*Summary!$G$31)+'Performance Failure Scenarios'!$Y$13,'Performance Failure Scenarios'!AS64)</f>
        <v>0</v>
      </c>
      <c r="BF64" s="64">
        <f>IF(AT64&gt;$Y$13,((AT64-$Y$13)*Summary!$G$31)+'Performance Failure Scenarios'!$Y$13,'Performance Failure Scenarios'!AT64)</f>
        <v>0</v>
      </c>
      <c r="BG64" s="64">
        <f>IF(AU64&gt;$Y$13,((AU64-$Y$13)*Summary!$G$31)+'Performance Failure Scenarios'!$Y$13,'Performance Failure Scenarios'!AU64)</f>
        <v>0</v>
      </c>
      <c r="BH64" s="170">
        <f>IF(AV64&gt;$Y$13,((AV64-$Y$13)*Summary!$G$31)+'Performance Failure Scenarios'!$Y$13,'Performance Failure Scenarios'!AV64)</f>
        <v>0</v>
      </c>
      <c r="BI64" s="90"/>
      <c r="BJ64" s="169">
        <f t="shared" ref="BJ64:BM65" si="51">(IF($C64=$BH$2,$BL$2,IF($C64=$BH$3,$BL$3,IF($C64=$BH$4,$BL$4,"ERROR"))))*((SUM(AW64+BA64+BE64)*12))</f>
        <v>0</v>
      </c>
      <c r="BK64" s="64">
        <f t="shared" si="51"/>
        <v>0</v>
      </c>
      <c r="BL64" s="64">
        <f t="shared" si="51"/>
        <v>0</v>
      </c>
      <c r="BM64" s="170">
        <f t="shared" si="51"/>
        <v>0</v>
      </c>
    </row>
    <row r="65" spans="1:65" ht="68.25" thickBot="1">
      <c r="A65" s="259" t="s">
        <v>402</v>
      </c>
      <c r="B65" s="259" t="s">
        <v>580</v>
      </c>
      <c r="C65" s="259" t="s">
        <v>68</v>
      </c>
      <c r="D65" s="259" t="s">
        <v>175</v>
      </c>
      <c r="E65" s="259" t="s">
        <v>175</v>
      </c>
      <c r="F65" s="259" t="s">
        <v>241</v>
      </c>
      <c r="G65" s="259" t="s">
        <v>98</v>
      </c>
      <c r="H65" s="259" t="s">
        <v>329</v>
      </c>
      <c r="I65"/>
      <c r="J65" s="272"/>
      <c r="K65" s="273"/>
      <c r="L65" s="273"/>
      <c r="M65" s="273"/>
      <c r="N65" s="274"/>
      <c r="O65" s="273"/>
      <c r="P65" s="273"/>
      <c r="Q65" s="273"/>
      <c r="R65" s="275"/>
      <c r="S65" s="121"/>
      <c r="T65" s="169">
        <f t="shared" si="48"/>
        <v>0</v>
      </c>
      <c r="U65" s="64">
        <f t="shared" si="48"/>
        <v>0</v>
      </c>
      <c r="V65" s="64">
        <f t="shared" si="48"/>
        <v>0</v>
      </c>
      <c r="W65" s="64">
        <f t="shared" si="48"/>
        <v>0</v>
      </c>
      <c r="X65" s="170"/>
      <c r="Y65" s="71"/>
      <c r="Z65" s="169">
        <f t="shared" si="9"/>
        <v>0</v>
      </c>
      <c r="AA65" s="64">
        <f>IF(C64="Minor",Z65,)</f>
        <v>0</v>
      </c>
      <c r="AB65" s="191">
        <f t="shared" si="11"/>
        <v>0</v>
      </c>
      <c r="AC65" s="64">
        <f>IF($C64="Minor",$AB65,)</f>
        <v>0</v>
      </c>
      <c r="AD65" s="64">
        <f>IF($C64="Medium",$AB65,)</f>
        <v>0</v>
      </c>
      <c r="AE65" s="170">
        <f>IF($C64="Major",$AB65,)</f>
        <v>0</v>
      </c>
      <c r="AF65" s="71"/>
      <c r="AG65" s="169">
        <f t="shared" si="15"/>
        <v>0</v>
      </c>
      <c r="AH65" s="64">
        <f t="shared" si="16"/>
        <v>0</v>
      </c>
      <c r="AI65" s="64">
        <f t="shared" si="17"/>
        <v>0</v>
      </c>
      <c r="AJ65" s="170">
        <f t="shared" si="18"/>
        <v>0</v>
      </c>
      <c r="AK65" s="169">
        <f>IF($C64="Minor",IF($AK$13="False",0,AG65),0)</f>
        <v>0</v>
      </c>
      <c r="AL65" s="64">
        <f>IF($C64="Minor",IF($AL$13="False",0,AH65),0)</f>
        <v>0</v>
      </c>
      <c r="AM65" s="64">
        <f>IF($C64="Minor",IF($AM$13="False",0,AI65),0)</f>
        <v>0</v>
      </c>
      <c r="AN65" s="170">
        <f>IF($C64="Minor",IF($AN$13="False",0,AJ65),0)</f>
        <v>0</v>
      </c>
      <c r="AO65" s="169">
        <f t="shared" si="49"/>
        <v>0</v>
      </c>
      <c r="AP65" s="64">
        <f t="shared" si="49"/>
        <v>0</v>
      </c>
      <c r="AQ65" s="64">
        <f t="shared" si="49"/>
        <v>0</v>
      </c>
      <c r="AR65" s="64">
        <f t="shared" si="49"/>
        <v>0</v>
      </c>
      <c r="AS65" s="191">
        <f t="shared" si="50"/>
        <v>0</v>
      </c>
      <c r="AT65" s="64">
        <f t="shared" si="50"/>
        <v>0</v>
      </c>
      <c r="AU65" s="64">
        <f t="shared" si="50"/>
        <v>0</v>
      </c>
      <c r="AV65" s="170">
        <f t="shared" si="50"/>
        <v>0</v>
      </c>
      <c r="AW65" s="64">
        <f>IF(AK65&gt;$Y$13,((AK65-$Y$13)*Summary!$G$31)+'Performance Failure Scenarios'!$Y$13,'Performance Failure Scenarios'!AK65)</f>
        <v>0</v>
      </c>
      <c r="AX65" s="64">
        <f>IF(AL65&gt;$Y$13,((AL65-$Y$13)*Summary!$G$31)+'Performance Failure Scenarios'!$Y$13,'Performance Failure Scenarios'!AL65)</f>
        <v>0</v>
      </c>
      <c r="AY65" s="64">
        <f>IF(AM65&gt;$Y$13,((AM65-$Y$13)*Summary!$G$31)+'Performance Failure Scenarios'!$Y$13,'Performance Failure Scenarios'!AM65)</f>
        <v>0</v>
      </c>
      <c r="AZ65" s="64">
        <f>IF(AN65&gt;$Y$13,((AN65-$Y$13)*Summary!$G$31)+'Performance Failure Scenarios'!$Y$13,'Performance Failure Scenarios'!AN65)</f>
        <v>0</v>
      </c>
      <c r="BA65" s="191">
        <f>IF(AO65&gt;$Y$13,((AO65-$Y$13)*Summary!$G$31)+'Performance Failure Scenarios'!$Y$13,'Performance Failure Scenarios'!AO65)</f>
        <v>0</v>
      </c>
      <c r="BB65" s="64">
        <f>IF(AP65&gt;$Y$13,((AP65-$Y$13)*Summary!$G$31)+'Performance Failure Scenarios'!$Y$13,'Performance Failure Scenarios'!AP65)</f>
        <v>0</v>
      </c>
      <c r="BC65" s="64">
        <f>IF(AQ65&gt;$Y$13,((AQ65-$Y$13)*Summary!$G$31)+'Performance Failure Scenarios'!$Y$13,'Performance Failure Scenarios'!AQ65)</f>
        <v>0</v>
      </c>
      <c r="BD65" s="200">
        <f>IF(AR65&gt;$Y$13,((AR65-$Y$13)*Summary!$G$31)+'Performance Failure Scenarios'!$Y$13,'Performance Failure Scenarios'!AR65)</f>
        <v>0</v>
      </c>
      <c r="BE65" s="64">
        <f>IF(AS65&gt;$Y$13,((AS65-$Y$13)*Summary!$G$31)+'Performance Failure Scenarios'!$Y$13,'Performance Failure Scenarios'!AS65)</f>
        <v>0</v>
      </c>
      <c r="BF65" s="64">
        <f>IF(AT65&gt;$Y$13,((AT65-$Y$13)*Summary!$G$31)+'Performance Failure Scenarios'!$Y$13,'Performance Failure Scenarios'!AT65)</f>
        <v>0</v>
      </c>
      <c r="BG65" s="64">
        <f>IF(AU65&gt;$Y$13,((AU65-$Y$13)*Summary!$G$31)+'Performance Failure Scenarios'!$Y$13,'Performance Failure Scenarios'!AU65)</f>
        <v>0</v>
      </c>
      <c r="BH65" s="170">
        <f>IF(AV65&gt;$Y$13,((AV65-$Y$13)*Summary!$G$31)+'Performance Failure Scenarios'!$Y$13,'Performance Failure Scenarios'!AV65)</f>
        <v>0</v>
      </c>
      <c r="BI65" s="90"/>
      <c r="BJ65" s="169">
        <f t="shared" si="51"/>
        <v>0</v>
      </c>
      <c r="BK65" s="64">
        <f t="shared" si="51"/>
        <v>0</v>
      </c>
      <c r="BL65" s="64">
        <f t="shared" si="51"/>
        <v>0</v>
      </c>
      <c r="BM65" s="170">
        <f t="shared" si="51"/>
        <v>0</v>
      </c>
    </row>
    <row r="66" spans="1:65" ht="13.5" customHeight="1" thickBot="1">
      <c r="A66" s="481" t="s">
        <v>104</v>
      </c>
      <c r="B66" s="481"/>
      <c r="C66" s="481"/>
      <c r="D66" s="481"/>
      <c r="E66" s="481"/>
      <c r="F66" s="481"/>
      <c r="G66" s="481"/>
      <c r="H66" s="481"/>
      <c r="I66"/>
      <c r="J66" s="280"/>
      <c r="K66" s="281"/>
      <c r="L66" s="281"/>
      <c r="M66" s="281"/>
      <c r="N66" s="274"/>
      <c r="O66" s="281"/>
      <c r="P66" s="281"/>
      <c r="Q66" s="281"/>
      <c r="R66" s="282"/>
      <c r="S66" s="121"/>
      <c r="T66" s="171"/>
      <c r="U66" s="65"/>
      <c r="V66" s="65"/>
      <c r="W66" s="65"/>
      <c r="X66" s="172"/>
      <c r="Y66" s="71"/>
      <c r="Z66" s="171"/>
      <c r="AA66" s="65"/>
      <c r="AB66" s="192"/>
      <c r="AC66" s="65"/>
      <c r="AD66" s="65"/>
      <c r="AE66" s="172"/>
      <c r="AF66" s="71"/>
      <c r="AG66" s="171"/>
      <c r="AH66" s="65"/>
      <c r="AI66" s="65"/>
      <c r="AJ66" s="172"/>
      <c r="AK66" s="171"/>
      <c r="AL66" s="65"/>
      <c r="AM66" s="65"/>
      <c r="AN66" s="172"/>
      <c r="AO66" s="171"/>
      <c r="AP66" s="65"/>
      <c r="AQ66" s="65"/>
      <c r="AR66" s="65"/>
      <c r="AS66" s="192"/>
      <c r="AT66" s="65"/>
      <c r="AU66" s="65"/>
      <c r="AV66" s="172"/>
      <c r="AW66" s="65"/>
      <c r="AX66" s="65"/>
      <c r="AY66" s="65"/>
      <c r="AZ66" s="65"/>
      <c r="BA66" s="192"/>
      <c r="BB66" s="65"/>
      <c r="BC66" s="65"/>
      <c r="BD66" s="201"/>
      <c r="BE66" s="65"/>
      <c r="BF66" s="65"/>
      <c r="BG66" s="65"/>
      <c r="BH66" s="172"/>
      <c r="BI66" s="90"/>
      <c r="BJ66" s="171"/>
      <c r="BK66" s="65"/>
      <c r="BL66" s="65"/>
      <c r="BM66" s="172"/>
    </row>
    <row r="67" spans="1:65" ht="13.5" thickBot="1">
      <c r="A67" s="460" t="s">
        <v>105</v>
      </c>
      <c r="B67" s="460"/>
      <c r="C67" s="460"/>
      <c r="D67" s="460"/>
      <c r="E67" s="460"/>
      <c r="F67" s="460"/>
      <c r="G67" s="460"/>
      <c r="H67" s="460"/>
      <c r="I67"/>
      <c r="J67" s="276"/>
      <c r="K67" s="277"/>
      <c r="L67" s="277"/>
      <c r="M67" s="277"/>
      <c r="N67" s="274"/>
      <c r="O67" s="277"/>
      <c r="P67" s="277"/>
      <c r="Q67" s="277"/>
      <c r="R67" s="278"/>
      <c r="S67" s="121"/>
      <c r="T67" s="167"/>
      <c r="U67" s="62"/>
      <c r="V67" s="62"/>
      <c r="W67" s="62"/>
      <c r="X67" s="168"/>
      <c r="Y67" s="71"/>
      <c r="Z67" s="167"/>
      <c r="AA67" s="62"/>
      <c r="AB67" s="190"/>
      <c r="AC67" s="62"/>
      <c r="AD67" s="62"/>
      <c r="AE67" s="168"/>
      <c r="AF67" s="71"/>
      <c r="AG67" s="167"/>
      <c r="AH67" s="62"/>
      <c r="AI67" s="62"/>
      <c r="AJ67" s="168"/>
      <c r="AK67" s="167"/>
      <c r="AL67" s="62"/>
      <c r="AM67" s="62"/>
      <c r="AN67" s="168"/>
      <c r="AO67" s="167"/>
      <c r="AP67" s="62"/>
      <c r="AQ67" s="62"/>
      <c r="AR67" s="62"/>
      <c r="AS67" s="190"/>
      <c r="AT67" s="62"/>
      <c r="AU67" s="62"/>
      <c r="AV67" s="168"/>
      <c r="AW67" s="62"/>
      <c r="AX67" s="62"/>
      <c r="AY67" s="62"/>
      <c r="AZ67" s="62"/>
      <c r="BA67" s="190"/>
      <c r="BB67" s="62"/>
      <c r="BC67" s="62"/>
      <c r="BD67" s="199"/>
      <c r="BE67" s="62"/>
      <c r="BF67" s="62"/>
      <c r="BG67" s="62"/>
      <c r="BH67" s="168"/>
      <c r="BI67" s="90"/>
      <c r="BJ67" s="167"/>
      <c r="BK67" s="62"/>
      <c r="BL67" s="62"/>
      <c r="BM67" s="168"/>
    </row>
    <row r="68" spans="1:65" ht="57" thickBot="1">
      <c r="A68" s="259" t="s">
        <v>403</v>
      </c>
      <c r="B68" s="259" t="s">
        <v>581</v>
      </c>
      <c r="C68" s="259" t="s">
        <v>68</v>
      </c>
      <c r="D68" s="259" t="s">
        <v>175</v>
      </c>
      <c r="E68" s="259" t="s">
        <v>175</v>
      </c>
      <c r="F68" s="259" t="s">
        <v>242</v>
      </c>
      <c r="G68" s="259" t="s">
        <v>106</v>
      </c>
      <c r="H68" s="259" t="s">
        <v>582</v>
      </c>
      <c r="I68"/>
      <c r="J68" s="272"/>
      <c r="K68" s="273"/>
      <c r="L68" s="273"/>
      <c r="M68" s="273"/>
      <c r="N68" s="274"/>
      <c r="O68" s="273"/>
      <c r="P68" s="273"/>
      <c r="Q68" s="273"/>
      <c r="R68" s="275"/>
      <c r="S68" s="121"/>
      <c r="T68" s="169">
        <f t="shared" ref="T68:W78" si="52">J68*O68</f>
        <v>0</v>
      </c>
      <c r="U68" s="64">
        <f t="shared" si="52"/>
        <v>0</v>
      </c>
      <c r="V68" s="64">
        <f t="shared" si="52"/>
        <v>0</v>
      </c>
      <c r="W68" s="64">
        <f t="shared" si="52"/>
        <v>0</v>
      </c>
      <c r="X68" s="170"/>
      <c r="Y68" s="71"/>
      <c r="Z68" s="169">
        <f t="shared" si="9"/>
        <v>0</v>
      </c>
      <c r="AA68" s="64">
        <f t="shared" ref="AA68:AA78" si="53">IF(C67="Minor",Z68,)</f>
        <v>0</v>
      </c>
      <c r="AB68" s="191">
        <f t="shared" si="11"/>
        <v>0</v>
      </c>
      <c r="AC68" s="64">
        <f t="shared" ref="AC68:AC78" si="54">IF($C67="Minor",$AB68,)</f>
        <v>0</v>
      </c>
      <c r="AD68" s="64">
        <f t="shared" ref="AD68:AD78" si="55">IF($C67="Medium",$AB68,)</f>
        <v>0</v>
      </c>
      <c r="AE68" s="170">
        <f t="shared" ref="AE68:AE78" si="56">IF($C67="Major",$AB68,)</f>
        <v>0</v>
      </c>
      <c r="AF68" s="71"/>
      <c r="AG68" s="169">
        <f t="shared" si="15"/>
        <v>0</v>
      </c>
      <c r="AH68" s="64">
        <f t="shared" si="16"/>
        <v>0</v>
      </c>
      <c r="AI68" s="64">
        <f t="shared" si="17"/>
        <v>0</v>
      </c>
      <c r="AJ68" s="170">
        <f t="shared" si="18"/>
        <v>0</v>
      </c>
      <c r="AK68" s="169">
        <f t="shared" ref="AK68:AK78" si="57">IF($C67="Minor",IF($AK$13="False",0,AG68),0)</f>
        <v>0</v>
      </c>
      <c r="AL68" s="64">
        <f t="shared" ref="AL68:AL78" si="58">IF($C67="Minor",IF($AL$13="False",0,AH68),0)</f>
        <v>0</v>
      </c>
      <c r="AM68" s="64">
        <f t="shared" ref="AM68:AM78" si="59">IF($C67="Minor",IF($AM$13="False",0,AI68),0)</f>
        <v>0</v>
      </c>
      <c r="AN68" s="170">
        <f t="shared" ref="AN68:AN78" si="60">IF($C67="Minor",IF($AN$13="False",0,AJ68),0)</f>
        <v>0</v>
      </c>
      <c r="AO68" s="169">
        <f t="shared" ref="AO68:AO78" si="61">IF($C67="Medium",AG68,0)</f>
        <v>0</v>
      </c>
      <c r="AP68" s="64">
        <f t="shared" ref="AP68:AP78" si="62">IF($C67="Medium",AH68,0)</f>
        <v>0</v>
      </c>
      <c r="AQ68" s="64">
        <f t="shared" ref="AQ68:AQ78" si="63">IF($C67="Medium",AI68,0)</f>
        <v>0</v>
      </c>
      <c r="AR68" s="64">
        <f t="shared" ref="AR68:AR78" si="64">IF($C67="Medium",AJ68,0)</f>
        <v>0</v>
      </c>
      <c r="AS68" s="191">
        <f t="shared" ref="AS68:AS78" si="65">IF($C67="Major",AG68,0)</f>
        <v>0</v>
      </c>
      <c r="AT68" s="64">
        <f t="shared" ref="AT68:AT78" si="66">IF($C67="Major",AH68,0)</f>
        <v>0</v>
      </c>
      <c r="AU68" s="64">
        <f t="shared" ref="AU68:AU78" si="67">IF($C67="Major",AI68,0)</f>
        <v>0</v>
      </c>
      <c r="AV68" s="170">
        <f t="shared" ref="AV68:AV78" si="68">IF($C67="Major",AJ68,0)</f>
        <v>0</v>
      </c>
      <c r="AW68" s="64">
        <f>IF(AK68&gt;$Y$13,((AK68-$Y$13)*Summary!$G$31)+'Performance Failure Scenarios'!$Y$13,'Performance Failure Scenarios'!AK68)</f>
        <v>0</v>
      </c>
      <c r="AX68" s="64">
        <f>IF(AL68&gt;$Y$13,((AL68-$Y$13)*Summary!$G$31)+'Performance Failure Scenarios'!$Y$13,'Performance Failure Scenarios'!AL68)</f>
        <v>0</v>
      </c>
      <c r="AY68" s="64">
        <f>IF(AM68&gt;$Y$13,((AM68-$Y$13)*Summary!$G$31)+'Performance Failure Scenarios'!$Y$13,'Performance Failure Scenarios'!AM68)</f>
        <v>0</v>
      </c>
      <c r="AZ68" s="64">
        <f>IF(AN68&gt;$Y$13,((AN68-$Y$13)*Summary!$G$31)+'Performance Failure Scenarios'!$Y$13,'Performance Failure Scenarios'!AN68)</f>
        <v>0</v>
      </c>
      <c r="BA68" s="191">
        <f>IF(AO68&gt;$Y$13,((AO68-$Y$13)*Summary!$G$31)+'Performance Failure Scenarios'!$Y$13,'Performance Failure Scenarios'!AO68)</f>
        <v>0</v>
      </c>
      <c r="BB68" s="64">
        <f>IF(AP68&gt;$Y$13,((AP68-$Y$13)*Summary!$G$31)+'Performance Failure Scenarios'!$Y$13,'Performance Failure Scenarios'!AP68)</f>
        <v>0</v>
      </c>
      <c r="BC68" s="64">
        <f>IF(AQ68&gt;$Y$13,((AQ68-$Y$13)*Summary!$G$31)+'Performance Failure Scenarios'!$Y$13,'Performance Failure Scenarios'!AQ68)</f>
        <v>0</v>
      </c>
      <c r="BD68" s="200">
        <f>IF(AR68&gt;$Y$13,((AR68-$Y$13)*Summary!$G$31)+'Performance Failure Scenarios'!$Y$13,'Performance Failure Scenarios'!AR68)</f>
        <v>0</v>
      </c>
      <c r="BE68" s="64">
        <f>IF(AS68&gt;$Y$13,((AS68-$Y$13)*Summary!$G$31)+'Performance Failure Scenarios'!$Y$13,'Performance Failure Scenarios'!AS68)</f>
        <v>0</v>
      </c>
      <c r="BF68" s="64">
        <f>IF(AT68&gt;$Y$13,((AT68-$Y$13)*Summary!$G$31)+'Performance Failure Scenarios'!$Y$13,'Performance Failure Scenarios'!AT68)</f>
        <v>0</v>
      </c>
      <c r="BG68" s="64">
        <f>IF(AU68&gt;$Y$13,((AU68-$Y$13)*Summary!$G$31)+'Performance Failure Scenarios'!$Y$13,'Performance Failure Scenarios'!AU68)</f>
        <v>0</v>
      </c>
      <c r="BH68" s="170">
        <f>IF(AV68&gt;$Y$13,((AV68-$Y$13)*Summary!$G$31)+'Performance Failure Scenarios'!$Y$13,'Performance Failure Scenarios'!AV68)</f>
        <v>0</v>
      </c>
      <c r="BI68" s="90"/>
      <c r="BJ68" s="169">
        <f t="shared" ref="BJ68:BJ78" si="69">(IF($C68=$BH$2,$BL$2,IF($C68=$BH$3,$BL$3,IF($C68=$BH$4,$BL$4,"ERROR"))))*((SUM(AW68+BA68+BE68)*12))</f>
        <v>0</v>
      </c>
      <c r="BK68" s="64">
        <f t="shared" ref="BK68:BK78" si="70">(IF($C68=$BH$2,$BL$2,IF($C68=$BH$3,$BL$3,IF($C68=$BH$4,$BL$4,"ERROR"))))*((SUM(AX68+BB68+BF68)*12))</f>
        <v>0</v>
      </c>
      <c r="BL68" s="64">
        <f t="shared" ref="BL68:BL78" si="71">(IF($C68=$BH$2,$BL$2,IF($C68=$BH$3,$BL$3,IF($C68=$BH$4,$BL$4,"ERROR"))))*((SUM(AY68+BC68+BG68)*12))</f>
        <v>0</v>
      </c>
      <c r="BM68" s="170">
        <f t="shared" ref="BM68:BM78" si="72">(IF($C68=$BH$2,$BL$2,IF($C68=$BH$3,$BL$3,IF($C68=$BH$4,$BL$4,"ERROR"))))*((SUM(AZ68+BD68+BH68)*12))</f>
        <v>0</v>
      </c>
    </row>
    <row r="69" spans="1:65" ht="45.75" thickBot="1">
      <c r="A69" s="259" t="s">
        <v>404</v>
      </c>
      <c r="B69" s="259" t="s">
        <v>583</v>
      </c>
      <c r="C69" s="259" t="s">
        <v>68</v>
      </c>
      <c r="D69" s="259" t="s">
        <v>175</v>
      </c>
      <c r="E69" s="259" t="s">
        <v>175</v>
      </c>
      <c r="F69" s="259" t="s">
        <v>243</v>
      </c>
      <c r="G69" s="259" t="s">
        <v>98</v>
      </c>
      <c r="H69" s="259" t="s">
        <v>405</v>
      </c>
      <c r="I69"/>
      <c r="J69" s="272"/>
      <c r="K69" s="273"/>
      <c r="L69" s="273"/>
      <c r="M69" s="273"/>
      <c r="N69" s="274"/>
      <c r="O69" s="273"/>
      <c r="P69" s="273"/>
      <c r="Q69" s="273"/>
      <c r="R69" s="275"/>
      <c r="S69" s="121"/>
      <c r="T69" s="169">
        <f t="shared" si="52"/>
        <v>0</v>
      </c>
      <c r="U69" s="64">
        <f t="shared" si="52"/>
        <v>0</v>
      </c>
      <c r="V69" s="64">
        <f t="shared" si="52"/>
        <v>0</v>
      </c>
      <c r="W69" s="64">
        <f t="shared" si="52"/>
        <v>0</v>
      </c>
      <c r="X69" s="170"/>
      <c r="Y69" s="71"/>
      <c r="Z69" s="169">
        <f t="shared" si="9"/>
        <v>0</v>
      </c>
      <c r="AA69" s="64">
        <f t="shared" si="53"/>
        <v>0</v>
      </c>
      <c r="AB69" s="191">
        <f t="shared" si="11"/>
        <v>0</v>
      </c>
      <c r="AC69" s="64">
        <f t="shared" si="54"/>
        <v>0</v>
      </c>
      <c r="AD69" s="64">
        <f t="shared" si="55"/>
        <v>0</v>
      </c>
      <c r="AE69" s="170">
        <f t="shared" si="56"/>
        <v>0</v>
      </c>
      <c r="AF69" s="71"/>
      <c r="AG69" s="169">
        <f t="shared" si="15"/>
        <v>0</v>
      </c>
      <c r="AH69" s="64">
        <f t="shared" si="16"/>
        <v>0</v>
      </c>
      <c r="AI69" s="64">
        <f t="shared" si="17"/>
        <v>0</v>
      </c>
      <c r="AJ69" s="170">
        <f t="shared" si="18"/>
        <v>0</v>
      </c>
      <c r="AK69" s="169">
        <f t="shared" si="57"/>
        <v>0</v>
      </c>
      <c r="AL69" s="64">
        <f t="shared" si="58"/>
        <v>0</v>
      </c>
      <c r="AM69" s="64">
        <f t="shared" si="59"/>
        <v>0</v>
      </c>
      <c r="AN69" s="170">
        <f t="shared" si="60"/>
        <v>0</v>
      </c>
      <c r="AO69" s="169">
        <f t="shared" si="61"/>
        <v>0</v>
      </c>
      <c r="AP69" s="64">
        <f t="shared" si="62"/>
        <v>0</v>
      </c>
      <c r="AQ69" s="64">
        <f t="shared" si="63"/>
        <v>0</v>
      </c>
      <c r="AR69" s="64">
        <f t="shared" si="64"/>
        <v>0</v>
      </c>
      <c r="AS69" s="191">
        <f t="shared" si="65"/>
        <v>0</v>
      </c>
      <c r="AT69" s="64">
        <f t="shared" si="66"/>
        <v>0</v>
      </c>
      <c r="AU69" s="64">
        <f t="shared" si="67"/>
        <v>0</v>
      </c>
      <c r="AV69" s="170">
        <f t="shared" si="68"/>
        <v>0</v>
      </c>
      <c r="AW69" s="64">
        <f>IF(AK69&gt;$Y$13,((AK69-$Y$13)*Summary!$G$31)+'Performance Failure Scenarios'!$Y$13,'Performance Failure Scenarios'!AK69)</f>
        <v>0</v>
      </c>
      <c r="AX69" s="64">
        <f>IF(AL69&gt;$Y$13,((AL69-$Y$13)*Summary!$G$31)+'Performance Failure Scenarios'!$Y$13,'Performance Failure Scenarios'!AL69)</f>
        <v>0</v>
      </c>
      <c r="AY69" s="64">
        <f>IF(AM69&gt;$Y$13,((AM69-$Y$13)*Summary!$G$31)+'Performance Failure Scenarios'!$Y$13,'Performance Failure Scenarios'!AM69)</f>
        <v>0</v>
      </c>
      <c r="AZ69" s="64">
        <f>IF(AN69&gt;$Y$13,((AN69-$Y$13)*Summary!$G$31)+'Performance Failure Scenarios'!$Y$13,'Performance Failure Scenarios'!AN69)</f>
        <v>0</v>
      </c>
      <c r="BA69" s="191">
        <f>IF(AO69&gt;$Y$13,((AO69-$Y$13)*Summary!$G$31)+'Performance Failure Scenarios'!$Y$13,'Performance Failure Scenarios'!AO69)</f>
        <v>0</v>
      </c>
      <c r="BB69" s="64">
        <f>IF(AP69&gt;$Y$13,((AP69-$Y$13)*Summary!$G$31)+'Performance Failure Scenarios'!$Y$13,'Performance Failure Scenarios'!AP69)</f>
        <v>0</v>
      </c>
      <c r="BC69" s="64">
        <f>IF(AQ69&gt;$Y$13,((AQ69-$Y$13)*Summary!$G$31)+'Performance Failure Scenarios'!$Y$13,'Performance Failure Scenarios'!AQ69)</f>
        <v>0</v>
      </c>
      <c r="BD69" s="200">
        <f>IF(AR69&gt;$Y$13,((AR69-$Y$13)*Summary!$G$31)+'Performance Failure Scenarios'!$Y$13,'Performance Failure Scenarios'!AR69)</f>
        <v>0</v>
      </c>
      <c r="BE69" s="64">
        <f>IF(AS69&gt;$Y$13,((AS69-$Y$13)*Summary!$G$31)+'Performance Failure Scenarios'!$Y$13,'Performance Failure Scenarios'!AS69)</f>
        <v>0</v>
      </c>
      <c r="BF69" s="64">
        <f>IF(AT69&gt;$Y$13,((AT69-$Y$13)*Summary!$G$31)+'Performance Failure Scenarios'!$Y$13,'Performance Failure Scenarios'!AT69)</f>
        <v>0</v>
      </c>
      <c r="BG69" s="64">
        <f>IF(AU69&gt;$Y$13,((AU69-$Y$13)*Summary!$G$31)+'Performance Failure Scenarios'!$Y$13,'Performance Failure Scenarios'!AU69)</f>
        <v>0</v>
      </c>
      <c r="BH69" s="170">
        <f>IF(AV69&gt;$Y$13,((AV69-$Y$13)*Summary!$G$31)+'Performance Failure Scenarios'!$Y$13,'Performance Failure Scenarios'!AV69)</f>
        <v>0</v>
      </c>
      <c r="BI69" s="90"/>
      <c r="BJ69" s="169">
        <f t="shared" si="69"/>
        <v>0</v>
      </c>
      <c r="BK69" s="64">
        <f t="shared" si="70"/>
        <v>0</v>
      </c>
      <c r="BL69" s="64">
        <f t="shared" si="71"/>
        <v>0</v>
      </c>
      <c r="BM69" s="170">
        <f t="shared" si="72"/>
        <v>0</v>
      </c>
    </row>
    <row r="70" spans="1:65" ht="57" thickBot="1">
      <c r="A70" s="259" t="s">
        <v>406</v>
      </c>
      <c r="B70" s="259" t="s">
        <v>584</v>
      </c>
      <c r="C70" s="259" t="s">
        <v>68</v>
      </c>
      <c r="D70" s="259" t="s">
        <v>175</v>
      </c>
      <c r="E70" s="259" t="s">
        <v>175</v>
      </c>
      <c r="F70" s="259" t="s">
        <v>244</v>
      </c>
      <c r="G70" s="259" t="s">
        <v>91</v>
      </c>
      <c r="H70" s="259" t="s">
        <v>330</v>
      </c>
      <c r="I70"/>
      <c r="J70" s="272"/>
      <c r="K70" s="273"/>
      <c r="L70" s="273"/>
      <c r="M70" s="273"/>
      <c r="N70" s="274"/>
      <c r="O70" s="273"/>
      <c r="P70" s="273"/>
      <c r="Q70" s="273"/>
      <c r="R70" s="275"/>
      <c r="S70" s="121"/>
      <c r="T70" s="169">
        <f t="shared" si="52"/>
        <v>0</v>
      </c>
      <c r="U70" s="64">
        <f t="shared" si="52"/>
        <v>0</v>
      </c>
      <c r="V70" s="64">
        <f t="shared" si="52"/>
        <v>0</v>
      </c>
      <c r="W70" s="64">
        <f t="shared" si="52"/>
        <v>0</v>
      </c>
      <c r="X70" s="170"/>
      <c r="Y70" s="71"/>
      <c r="Z70" s="169">
        <f t="shared" si="9"/>
        <v>0</v>
      </c>
      <c r="AA70" s="64">
        <f t="shared" si="53"/>
        <v>0</v>
      </c>
      <c r="AB70" s="191">
        <f t="shared" si="11"/>
        <v>0</v>
      </c>
      <c r="AC70" s="64">
        <f t="shared" si="54"/>
        <v>0</v>
      </c>
      <c r="AD70" s="64">
        <f t="shared" si="55"/>
        <v>0</v>
      </c>
      <c r="AE70" s="170">
        <f t="shared" si="56"/>
        <v>0</v>
      </c>
      <c r="AF70" s="71"/>
      <c r="AG70" s="169">
        <f t="shared" si="15"/>
        <v>0</v>
      </c>
      <c r="AH70" s="64">
        <f t="shared" si="16"/>
        <v>0</v>
      </c>
      <c r="AI70" s="64">
        <f t="shared" si="17"/>
        <v>0</v>
      </c>
      <c r="AJ70" s="170">
        <f t="shared" si="18"/>
        <v>0</v>
      </c>
      <c r="AK70" s="169">
        <f t="shared" si="57"/>
        <v>0</v>
      </c>
      <c r="AL70" s="64">
        <f t="shared" si="58"/>
        <v>0</v>
      </c>
      <c r="AM70" s="64">
        <f t="shared" si="59"/>
        <v>0</v>
      </c>
      <c r="AN70" s="170">
        <f t="shared" si="60"/>
        <v>0</v>
      </c>
      <c r="AO70" s="169">
        <f t="shared" si="61"/>
        <v>0</v>
      </c>
      <c r="AP70" s="64">
        <f t="shared" si="62"/>
        <v>0</v>
      </c>
      <c r="AQ70" s="64">
        <f t="shared" si="63"/>
        <v>0</v>
      </c>
      <c r="AR70" s="64">
        <f t="shared" si="64"/>
        <v>0</v>
      </c>
      <c r="AS70" s="191">
        <f t="shared" si="65"/>
        <v>0</v>
      </c>
      <c r="AT70" s="64">
        <f t="shared" si="66"/>
        <v>0</v>
      </c>
      <c r="AU70" s="64">
        <f t="shared" si="67"/>
        <v>0</v>
      </c>
      <c r="AV70" s="170">
        <f t="shared" si="68"/>
        <v>0</v>
      </c>
      <c r="AW70" s="64">
        <f>IF(AK70&gt;$Y$13,((AK70-$Y$13)*Summary!$G$31)+'Performance Failure Scenarios'!$Y$13,'Performance Failure Scenarios'!AK70)</f>
        <v>0</v>
      </c>
      <c r="AX70" s="64">
        <f>IF(AL70&gt;$Y$13,((AL70-$Y$13)*Summary!$G$31)+'Performance Failure Scenarios'!$Y$13,'Performance Failure Scenarios'!AL70)</f>
        <v>0</v>
      </c>
      <c r="AY70" s="64">
        <f>IF(AM70&gt;$Y$13,((AM70-$Y$13)*Summary!$G$31)+'Performance Failure Scenarios'!$Y$13,'Performance Failure Scenarios'!AM70)</f>
        <v>0</v>
      </c>
      <c r="AZ70" s="64">
        <f>IF(AN70&gt;$Y$13,((AN70-$Y$13)*Summary!$G$31)+'Performance Failure Scenarios'!$Y$13,'Performance Failure Scenarios'!AN70)</f>
        <v>0</v>
      </c>
      <c r="BA70" s="191">
        <f>IF(AO70&gt;$Y$13,((AO70-$Y$13)*Summary!$G$31)+'Performance Failure Scenarios'!$Y$13,'Performance Failure Scenarios'!AO70)</f>
        <v>0</v>
      </c>
      <c r="BB70" s="64">
        <f>IF(AP70&gt;$Y$13,((AP70-$Y$13)*Summary!$G$31)+'Performance Failure Scenarios'!$Y$13,'Performance Failure Scenarios'!AP70)</f>
        <v>0</v>
      </c>
      <c r="BC70" s="64">
        <f>IF(AQ70&gt;$Y$13,((AQ70-$Y$13)*Summary!$G$31)+'Performance Failure Scenarios'!$Y$13,'Performance Failure Scenarios'!AQ70)</f>
        <v>0</v>
      </c>
      <c r="BD70" s="200">
        <f>IF(AR70&gt;$Y$13,((AR70-$Y$13)*Summary!$G$31)+'Performance Failure Scenarios'!$Y$13,'Performance Failure Scenarios'!AR70)</f>
        <v>0</v>
      </c>
      <c r="BE70" s="64">
        <f>IF(AS70&gt;$Y$13,((AS70-$Y$13)*Summary!$G$31)+'Performance Failure Scenarios'!$Y$13,'Performance Failure Scenarios'!AS70)</f>
        <v>0</v>
      </c>
      <c r="BF70" s="64">
        <f>IF(AT70&gt;$Y$13,((AT70-$Y$13)*Summary!$G$31)+'Performance Failure Scenarios'!$Y$13,'Performance Failure Scenarios'!AT70)</f>
        <v>0</v>
      </c>
      <c r="BG70" s="64">
        <f>IF(AU70&gt;$Y$13,((AU70-$Y$13)*Summary!$G$31)+'Performance Failure Scenarios'!$Y$13,'Performance Failure Scenarios'!AU70)</f>
        <v>0</v>
      </c>
      <c r="BH70" s="170">
        <f>IF(AV70&gt;$Y$13,((AV70-$Y$13)*Summary!$G$31)+'Performance Failure Scenarios'!$Y$13,'Performance Failure Scenarios'!AV70)</f>
        <v>0</v>
      </c>
      <c r="BI70" s="90"/>
      <c r="BJ70" s="169">
        <f t="shared" si="69"/>
        <v>0</v>
      </c>
      <c r="BK70" s="64">
        <f t="shared" si="70"/>
        <v>0</v>
      </c>
      <c r="BL70" s="64">
        <f t="shared" si="71"/>
        <v>0</v>
      </c>
      <c r="BM70" s="170">
        <f t="shared" si="72"/>
        <v>0</v>
      </c>
    </row>
    <row r="71" spans="1:65" ht="238.5" customHeight="1" thickBot="1">
      <c r="A71" s="259" t="s">
        <v>407</v>
      </c>
      <c r="B71" s="259" t="s">
        <v>585</v>
      </c>
      <c r="C71" s="259" t="s">
        <v>68</v>
      </c>
      <c r="D71" s="259" t="s">
        <v>175</v>
      </c>
      <c r="E71" s="259" t="s">
        <v>175</v>
      </c>
      <c r="F71" s="259" t="s">
        <v>269</v>
      </c>
      <c r="G71" s="259" t="s">
        <v>91</v>
      </c>
      <c r="H71" s="259" t="s">
        <v>408</v>
      </c>
      <c r="I71"/>
      <c r="J71" s="272"/>
      <c r="K71" s="273"/>
      <c r="L71" s="273"/>
      <c r="M71" s="273"/>
      <c r="N71" s="274"/>
      <c r="O71" s="273"/>
      <c r="P71" s="273"/>
      <c r="Q71" s="273"/>
      <c r="R71" s="275"/>
      <c r="S71" s="121"/>
      <c r="T71" s="169">
        <f t="shared" si="52"/>
        <v>0</v>
      </c>
      <c r="U71" s="64">
        <f t="shared" si="52"/>
        <v>0</v>
      </c>
      <c r="V71" s="64">
        <f t="shared" si="52"/>
        <v>0</v>
      </c>
      <c r="W71" s="64">
        <f t="shared" si="52"/>
        <v>0</v>
      </c>
      <c r="X71" s="170"/>
      <c r="Y71" s="71"/>
      <c r="Z71" s="169">
        <f t="shared" si="9"/>
        <v>0</v>
      </c>
      <c r="AA71" s="64">
        <f t="shared" si="53"/>
        <v>0</v>
      </c>
      <c r="AB71" s="191">
        <f t="shared" si="11"/>
        <v>0</v>
      </c>
      <c r="AC71" s="64">
        <f t="shared" si="54"/>
        <v>0</v>
      </c>
      <c r="AD71" s="64">
        <f t="shared" si="55"/>
        <v>0</v>
      </c>
      <c r="AE71" s="170">
        <f t="shared" si="56"/>
        <v>0</v>
      </c>
      <c r="AF71" s="71"/>
      <c r="AG71" s="169">
        <f t="shared" si="15"/>
        <v>0</v>
      </c>
      <c r="AH71" s="64">
        <f t="shared" si="16"/>
        <v>0</v>
      </c>
      <c r="AI71" s="64">
        <f t="shared" si="17"/>
        <v>0</v>
      </c>
      <c r="AJ71" s="170">
        <f t="shared" si="18"/>
        <v>0</v>
      </c>
      <c r="AK71" s="169">
        <f t="shared" si="57"/>
        <v>0</v>
      </c>
      <c r="AL71" s="64">
        <f t="shared" si="58"/>
        <v>0</v>
      </c>
      <c r="AM71" s="64">
        <f t="shared" si="59"/>
        <v>0</v>
      </c>
      <c r="AN71" s="170">
        <f t="shared" si="60"/>
        <v>0</v>
      </c>
      <c r="AO71" s="169">
        <f t="shared" si="61"/>
        <v>0</v>
      </c>
      <c r="AP71" s="64">
        <f t="shared" si="62"/>
        <v>0</v>
      </c>
      <c r="AQ71" s="64">
        <f t="shared" si="63"/>
        <v>0</v>
      </c>
      <c r="AR71" s="64">
        <f t="shared" si="64"/>
        <v>0</v>
      </c>
      <c r="AS71" s="191">
        <f t="shared" si="65"/>
        <v>0</v>
      </c>
      <c r="AT71" s="64">
        <f t="shared" si="66"/>
        <v>0</v>
      </c>
      <c r="AU71" s="64">
        <f t="shared" si="67"/>
        <v>0</v>
      </c>
      <c r="AV71" s="170">
        <f t="shared" si="68"/>
        <v>0</v>
      </c>
      <c r="AW71" s="64">
        <f>IF(AK71&gt;$Y$13,((AK71-$Y$13)*Summary!$G$31)+'Performance Failure Scenarios'!$Y$13,'Performance Failure Scenarios'!AK71)</f>
        <v>0</v>
      </c>
      <c r="AX71" s="64">
        <f>IF(AL71&gt;$Y$13,((AL71-$Y$13)*Summary!$G$31)+'Performance Failure Scenarios'!$Y$13,'Performance Failure Scenarios'!AL71)</f>
        <v>0</v>
      </c>
      <c r="AY71" s="64">
        <f>IF(AM71&gt;$Y$13,((AM71-$Y$13)*Summary!$G$31)+'Performance Failure Scenarios'!$Y$13,'Performance Failure Scenarios'!AM71)</f>
        <v>0</v>
      </c>
      <c r="AZ71" s="64">
        <f>IF(AN71&gt;$Y$13,((AN71-$Y$13)*Summary!$G$31)+'Performance Failure Scenarios'!$Y$13,'Performance Failure Scenarios'!AN71)</f>
        <v>0</v>
      </c>
      <c r="BA71" s="191">
        <f>IF(AO71&gt;$Y$13,((AO71-$Y$13)*Summary!$G$31)+'Performance Failure Scenarios'!$Y$13,'Performance Failure Scenarios'!AO71)</f>
        <v>0</v>
      </c>
      <c r="BB71" s="64">
        <f>IF(AP71&gt;$Y$13,((AP71-$Y$13)*Summary!$G$31)+'Performance Failure Scenarios'!$Y$13,'Performance Failure Scenarios'!AP71)</f>
        <v>0</v>
      </c>
      <c r="BC71" s="64">
        <f>IF(AQ71&gt;$Y$13,((AQ71-$Y$13)*Summary!$G$31)+'Performance Failure Scenarios'!$Y$13,'Performance Failure Scenarios'!AQ71)</f>
        <v>0</v>
      </c>
      <c r="BD71" s="200">
        <f>IF(AR71&gt;$Y$13,((AR71-$Y$13)*Summary!$G$31)+'Performance Failure Scenarios'!$Y$13,'Performance Failure Scenarios'!AR71)</f>
        <v>0</v>
      </c>
      <c r="BE71" s="64">
        <f>IF(AS71&gt;$Y$13,((AS71-$Y$13)*Summary!$G$31)+'Performance Failure Scenarios'!$Y$13,'Performance Failure Scenarios'!AS71)</f>
        <v>0</v>
      </c>
      <c r="BF71" s="64">
        <f>IF(AT71&gt;$Y$13,((AT71-$Y$13)*Summary!$G$31)+'Performance Failure Scenarios'!$Y$13,'Performance Failure Scenarios'!AT71)</f>
        <v>0</v>
      </c>
      <c r="BG71" s="64">
        <f>IF(AU71&gt;$Y$13,((AU71-$Y$13)*Summary!$G$31)+'Performance Failure Scenarios'!$Y$13,'Performance Failure Scenarios'!AU71)</f>
        <v>0</v>
      </c>
      <c r="BH71" s="170">
        <f>IF(AV71&gt;$Y$13,((AV71-$Y$13)*Summary!$G$31)+'Performance Failure Scenarios'!$Y$13,'Performance Failure Scenarios'!AV71)</f>
        <v>0</v>
      </c>
      <c r="BI71" s="90"/>
      <c r="BJ71" s="169">
        <f t="shared" si="69"/>
        <v>0</v>
      </c>
      <c r="BK71" s="64">
        <f t="shared" si="70"/>
        <v>0</v>
      </c>
      <c r="BL71" s="64">
        <f t="shared" si="71"/>
        <v>0</v>
      </c>
      <c r="BM71" s="170">
        <f t="shared" si="72"/>
        <v>0</v>
      </c>
    </row>
    <row r="72" spans="1:65" ht="180.75" thickBot="1">
      <c r="A72" s="259" t="s">
        <v>409</v>
      </c>
      <c r="B72" s="397" t="s">
        <v>586</v>
      </c>
      <c r="C72" s="259" t="s">
        <v>69</v>
      </c>
      <c r="D72" s="259" t="s">
        <v>175</v>
      </c>
      <c r="E72" s="259" t="s">
        <v>175</v>
      </c>
      <c r="F72" s="259" t="s">
        <v>207</v>
      </c>
      <c r="G72" s="259" t="s">
        <v>88</v>
      </c>
      <c r="H72" s="259" t="s">
        <v>331</v>
      </c>
      <c r="I72"/>
      <c r="J72" s="272"/>
      <c r="K72" s="273"/>
      <c r="L72" s="273"/>
      <c r="M72" s="273"/>
      <c r="N72" s="274"/>
      <c r="O72" s="273"/>
      <c r="P72" s="273"/>
      <c r="Q72" s="273"/>
      <c r="R72" s="275"/>
      <c r="S72" s="121"/>
      <c r="T72" s="169">
        <f t="shared" si="52"/>
        <v>0</v>
      </c>
      <c r="U72" s="64">
        <f t="shared" si="52"/>
        <v>0</v>
      </c>
      <c r="V72" s="64">
        <f t="shared" si="52"/>
        <v>0</v>
      </c>
      <c r="W72" s="64">
        <f t="shared" si="52"/>
        <v>0</v>
      </c>
      <c r="X72" s="170"/>
      <c r="Y72" s="71"/>
      <c r="Z72" s="169">
        <f t="shared" si="9"/>
        <v>0</v>
      </c>
      <c r="AA72" s="64">
        <f t="shared" si="53"/>
        <v>0</v>
      </c>
      <c r="AB72" s="191">
        <f t="shared" si="11"/>
        <v>0</v>
      </c>
      <c r="AC72" s="64">
        <f t="shared" si="54"/>
        <v>0</v>
      </c>
      <c r="AD72" s="64">
        <f t="shared" si="55"/>
        <v>0</v>
      </c>
      <c r="AE72" s="170">
        <f t="shared" si="56"/>
        <v>0</v>
      </c>
      <c r="AF72" s="71"/>
      <c r="AG72" s="169">
        <f t="shared" si="15"/>
        <v>0</v>
      </c>
      <c r="AH72" s="64">
        <f t="shared" si="16"/>
        <v>0</v>
      </c>
      <c r="AI72" s="64">
        <f t="shared" si="17"/>
        <v>0</v>
      </c>
      <c r="AJ72" s="170">
        <f t="shared" si="18"/>
        <v>0</v>
      </c>
      <c r="AK72" s="169">
        <f t="shared" si="57"/>
        <v>0</v>
      </c>
      <c r="AL72" s="64">
        <f t="shared" si="58"/>
        <v>0</v>
      </c>
      <c r="AM72" s="64">
        <f t="shared" si="59"/>
        <v>0</v>
      </c>
      <c r="AN72" s="170">
        <f t="shared" si="60"/>
        <v>0</v>
      </c>
      <c r="AO72" s="169">
        <f t="shared" si="61"/>
        <v>0</v>
      </c>
      <c r="AP72" s="64">
        <f t="shared" si="62"/>
        <v>0</v>
      </c>
      <c r="AQ72" s="64">
        <f t="shared" si="63"/>
        <v>0</v>
      </c>
      <c r="AR72" s="64">
        <f t="shared" si="64"/>
        <v>0</v>
      </c>
      <c r="AS72" s="191">
        <f t="shared" si="65"/>
        <v>0</v>
      </c>
      <c r="AT72" s="64">
        <f t="shared" si="66"/>
        <v>0</v>
      </c>
      <c r="AU72" s="64">
        <f t="shared" si="67"/>
        <v>0</v>
      </c>
      <c r="AV72" s="170">
        <f t="shared" si="68"/>
        <v>0</v>
      </c>
      <c r="AW72" s="64">
        <f>IF(AK72&gt;$Y$13,((AK72-$Y$13)*Summary!$G$31)+'Performance Failure Scenarios'!$Y$13,'Performance Failure Scenarios'!AK72)</f>
        <v>0</v>
      </c>
      <c r="AX72" s="64">
        <f>IF(AL72&gt;$Y$13,((AL72-$Y$13)*Summary!$G$31)+'Performance Failure Scenarios'!$Y$13,'Performance Failure Scenarios'!AL72)</f>
        <v>0</v>
      </c>
      <c r="AY72" s="64">
        <f>IF(AM72&gt;$Y$13,((AM72-$Y$13)*Summary!$G$31)+'Performance Failure Scenarios'!$Y$13,'Performance Failure Scenarios'!AM72)</f>
        <v>0</v>
      </c>
      <c r="AZ72" s="64">
        <f>IF(AN72&gt;$Y$13,((AN72-$Y$13)*Summary!$G$31)+'Performance Failure Scenarios'!$Y$13,'Performance Failure Scenarios'!AN72)</f>
        <v>0</v>
      </c>
      <c r="BA72" s="191">
        <f>IF(AO72&gt;$Y$13,((AO72-$Y$13)*Summary!$G$31)+'Performance Failure Scenarios'!$Y$13,'Performance Failure Scenarios'!AO72)</f>
        <v>0</v>
      </c>
      <c r="BB72" s="64">
        <f>IF(AP72&gt;$Y$13,((AP72-$Y$13)*Summary!$G$31)+'Performance Failure Scenarios'!$Y$13,'Performance Failure Scenarios'!AP72)</f>
        <v>0</v>
      </c>
      <c r="BC72" s="64">
        <f>IF(AQ72&gt;$Y$13,((AQ72-$Y$13)*Summary!$G$31)+'Performance Failure Scenarios'!$Y$13,'Performance Failure Scenarios'!AQ72)</f>
        <v>0</v>
      </c>
      <c r="BD72" s="200">
        <f>IF(AR72&gt;$Y$13,((AR72-$Y$13)*Summary!$G$31)+'Performance Failure Scenarios'!$Y$13,'Performance Failure Scenarios'!AR72)</f>
        <v>0</v>
      </c>
      <c r="BE72" s="64">
        <f>IF(AS72&gt;$Y$13,((AS72-$Y$13)*Summary!$G$31)+'Performance Failure Scenarios'!$Y$13,'Performance Failure Scenarios'!AS72)</f>
        <v>0</v>
      </c>
      <c r="BF72" s="64">
        <f>IF(AT72&gt;$Y$13,((AT72-$Y$13)*Summary!$G$31)+'Performance Failure Scenarios'!$Y$13,'Performance Failure Scenarios'!AT72)</f>
        <v>0</v>
      </c>
      <c r="BG72" s="64">
        <f>IF(AU72&gt;$Y$13,((AU72-$Y$13)*Summary!$G$31)+'Performance Failure Scenarios'!$Y$13,'Performance Failure Scenarios'!AU72)</f>
        <v>0</v>
      </c>
      <c r="BH72" s="170">
        <f>IF(AV72&gt;$Y$13,((AV72-$Y$13)*Summary!$G$31)+'Performance Failure Scenarios'!$Y$13,'Performance Failure Scenarios'!AV72)</f>
        <v>0</v>
      </c>
      <c r="BI72" s="90"/>
      <c r="BJ72" s="169">
        <f t="shared" si="69"/>
        <v>0</v>
      </c>
      <c r="BK72" s="64">
        <f t="shared" si="70"/>
        <v>0</v>
      </c>
      <c r="BL72" s="64">
        <f t="shared" si="71"/>
        <v>0</v>
      </c>
      <c r="BM72" s="170">
        <f t="shared" si="72"/>
        <v>0</v>
      </c>
    </row>
    <row r="73" spans="1:65" ht="57" thickBot="1">
      <c r="A73" s="259" t="s">
        <v>410</v>
      </c>
      <c r="B73" s="259" t="s">
        <v>587</v>
      </c>
      <c r="C73" s="259" t="s">
        <v>68</v>
      </c>
      <c r="D73" s="259" t="s">
        <v>175</v>
      </c>
      <c r="E73" s="259" t="s">
        <v>175</v>
      </c>
      <c r="F73" s="259" t="s">
        <v>207</v>
      </c>
      <c r="G73" s="259" t="s">
        <v>88</v>
      </c>
      <c r="H73" s="259" t="s">
        <v>332</v>
      </c>
      <c r="I73"/>
      <c r="J73" s="272"/>
      <c r="K73" s="273"/>
      <c r="L73" s="273"/>
      <c r="M73" s="273"/>
      <c r="N73" s="274"/>
      <c r="O73" s="273"/>
      <c r="P73" s="273"/>
      <c r="Q73" s="273"/>
      <c r="R73" s="275"/>
      <c r="S73" s="121"/>
      <c r="T73" s="169">
        <f t="shared" si="52"/>
        <v>0</v>
      </c>
      <c r="U73" s="64">
        <f t="shared" si="52"/>
        <v>0</v>
      </c>
      <c r="V73" s="64">
        <f t="shared" si="52"/>
        <v>0</v>
      </c>
      <c r="W73" s="64">
        <f t="shared" si="52"/>
        <v>0</v>
      </c>
      <c r="X73" s="170"/>
      <c r="Y73" s="71"/>
      <c r="Z73" s="169">
        <f t="shared" si="9"/>
        <v>0</v>
      </c>
      <c r="AA73" s="64">
        <f t="shared" si="53"/>
        <v>0</v>
      </c>
      <c r="AB73" s="191">
        <f t="shared" si="11"/>
        <v>0</v>
      </c>
      <c r="AC73" s="64">
        <f t="shared" si="54"/>
        <v>0</v>
      </c>
      <c r="AD73" s="64">
        <f t="shared" si="55"/>
        <v>0</v>
      </c>
      <c r="AE73" s="170">
        <f t="shared" si="56"/>
        <v>0</v>
      </c>
      <c r="AF73" s="71"/>
      <c r="AG73" s="169">
        <f t="shared" si="15"/>
        <v>0</v>
      </c>
      <c r="AH73" s="64">
        <f t="shared" si="16"/>
        <v>0</v>
      </c>
      <c r="AI73" s="64">
        <f t="shared" si="17"/>
        <v>0</v>
      </c>
      <c r="AJ73" s="170">
        <f t="shared" si="18"/>
        <v>0</v>
      </c>
      <c r="AK73" s="169">
        <f t="shared" si="57"/>
        <v>0</v>
      </c>
      <c r="AL73" s="64">
        <f t="shared" si="58"/>
        <v>0</v>
      </c>
      <c r="AM73" s="64">
        <f t="shared" si="59"/>
        <v>0</v>
      </c>
      <c r="AN73" s="170">
        <f t="shared" si="60"/>
        <v>0</v>
      </c>
      <c r="AO73" s="169">
        <f t="shared" si="61"/>
        <v>0</v>
      </c>
      <c r="AP73" s="64">
        <f t="shared" si="62"/>
        <v>0</v>
      </c>
      <c r="AQ73" s="64">
        <f t="shared" si="63"/>
        <v>0</v>
      </c>
      <c r="AR73" s="64">
        <f t="shared" si="64"/>
        <v>0</v>
      </c>
      <c r="AS73" s="191">
        <f t="shared" si="65"/>
        <v>0</v>
      </c>
      <c r="AT73" s="64">
        <f t="shared" si="66"/>
        <v>0</v>
      </c>
      <c r="AU73" s="64">
        <f t="shared" si="67"/>
        <v>0</v>
      </c>
      <c r="AV73" s="170">
        <f t="shared" si="68"/>
        <v>0</v>
      </c>
      <c r="AW73" s="64">
        <f>IF(AK73&gt;$Y$13,((AK73-$Y$13)*Summary!$G$31)+'Performance Failure Scenarios'!$Y$13,'Performance Failure Scenarios'!AK73)</f>
        <v>0</v>
      </c>
      <c r="AX73" s="64">
        <f>IF(AL73&gt;$Y$13,((AL73-$Y$13)*Summary!$G$31)+'Performance Failure Scenarios'!$Y$13,'Performance Failure Scenarios'!AL73)</f>
        <v>0</v>
      </c>
      <c r="AY73" s="64">
        <f>IF(AM73&gt;$Y$13,((AM73-$Y$13)*Summary!$G$31)+'Performance Failure Scenarios'!$Y$13,'Performance Failure Scenarios'!AM73)</f>
        <v>0</v>
      </c>
      <c r="AZ73" s="64">
        <f>IF(AN73&gt;$Y$13,((AN73-$Y$13)*Summary!$G$31)+'Performance Failure Scenarios'!$Y$13,'Performance Failure Scenarios'!AN73)</f>
        <v>0</v>
      </c>
      <c r="BA73" s="191">
        <f>IF(AO73&gt;$Y$13,((AO73-$Y$13)*Summary!$G$31)+'Performance Failure Scenarios'!$Y$13,'Performance Failure Scenarios'!AO73)</f>
        <v>0</v>
      </c>
      <c r="BB73" s="64">
        <f>IF(AP73&gt;$Y$13,((AP73-$Y$13)*Summary!$G$31)+'Performance Failure Scenarios'!$Y$13,'Performance Failure Scenarios'!AP73)</f>
        <v>0</v>
      </c>
      <c r="BC73" s="64">
        <f>IF(AQ73&gt;$Y$13,((AQ73-$Y$13)*Summary!$G$31)+'Performance Failure Scenarios'!$Y$13,'Performance Failure Scenarios'!AQ73)</f>
        <v>0</v>
      </c>
      <c r="BD73" s="200">
        <f>IF(AR73&gt;$Y$13,((AR73-$Y$13)*Summary!$G$31)+'Performance Failure Scenarios'!$Y$13,'Performance Failure Scenarios'!AR73)</f>
        <v>0</v>
      </c>
      <c r="BE73" s="64">
        <f>IF(AS73&gt;$Y$13,((AS73-$Y$13)*Summary!$G$31)+'Performance Failure Scenarios'!$Y$13,'Performance Failure Scenarios'!AS73)</f>
        <v>0</v>
      </c>
      <c r="BF73" s="64">
        <f>IF(AT73&gt;$Y$13,((AT73-$Y$13)*Summary!$G$31)+'Performance Failure Scenarios'!$Y$13,'Performance Failure Scenarios'!AT73)</f>
        <v>0</v>
      </c>
      <c r="BG73" s="64">
        <f>IF(AU73&gt;$Y$13,((AU73-$Y$13)*Summary!$G$31)+'Performance Failure Scenarios'!$Y$13,'Performance Failure Scenarios'!AU73)</f>
        <v>0</v>
      </c>
      <c r="BH73" s="170">
        <f>IF(AV73&gt;$Y$13,((AV73-$Y$13)*Summary!$G$31)+'Performance Failure Scenarios'!$Y$13,'Performance Failure Scenarios'!AV73)</f>
        <v>0</v>
      </c>
      <c r="BI73" s="90"/>
      <c r="BJ73" s="169">
        <f t="shared" si="69"/>
        <v>0</v>
      </c>
      <c r="BK73" s="64">
        <f t="shared" si="70"/>
        <v>0</v>
      </c>
      <c r="BL73" s="64">
        <f t="shared" si="71"/>
        <v>0</v>
      </c>
      <c r="BM73" s="170">
        <f t="shared" si="72"/>
        <v>0</v>
      </c>
    </row>
    <row r="74" spans="1:65" ht="57" thickBot="1">
      <c r="A74" s="259" t="s">
        <v>411</v>
      </c>
      <c r="B74" s="259" t="s">
        <v>588</v>
      </c>
      <c r="C74" s="259" t="s">
        <v>68</v>
      </c>
      <c r="D74" s="259" t="s">
        <v>175</v>
      </c>
      <c r="E74" s="259" t="s">
        <v>175</v>
      </c>
      <c r="F74" s="259" t="s">
        <v>207</v>
      </c>
      <c r="G74" s="259" t="s">
        <v>88</v>
      </c>
      <c r="H74" s="259" t="s">
        <v>333</v>
      </c>
      <c r="I74"/>
      <c r="J74" s="272"/>
      <c r="K74" s="273"/>
      <c r="L74" s="273"/>
      <c r="M74" s="273"/>
      <c r="N74" s="274"/>
      <c r="O74" s="273"/>
      <c r="P74" s="273"/>
      <c r="Q74" s="273"/>
      <c r="R74" s="275"/>
      <c r="S74" s="121"/>
      <c r="T74" s="169">
        <f t="shared" si="52"/>
        <v>0</v>
      </c>
      <c r="U74" s="64">
        <f t="shared" si="52"/>
        <v>0</v>
      </c>
      <c r="V74" s="64">
        <f t="shared" si="52"/>
        <v>0</v>
      </c>
      <c r="W74" s="64">
        <f t="shared" si="52"/>
        <v>0</v>
      </c>
      <c r="X74" s="170"/>
      <c r="Y74" s="71"/>
      <c r="Z74" s="169">
        <f t="shared" si="9"/>
        <v>0</v>
      </c>
      <c r="AA74" s="64">
        <f t="shared" si="53"/>
        <v>0</v>
      </c>
      <c r="AB74" s="191">
        <f t="shared" si="11"/>
        <v>0</v>
      </c>
      <c r="AC74" s="64">
        <f t="shared" si="54"/>
        <v>0</v>
      </c>
      <c r="AD74" s="64">
        <f t="shared" si="55"/>
        <v>0</v>
      </c>
      <c r="AE74" s="170">
        <f t="shared" si="56"/>
        <v>0</v>
      </c>
      <c r="AF74" s="71"/>
      <c r="AG74" s="169">
        <f t="shared" si="15"/>
        <v>0</v>
      </c>
      <c r="AH74" s="64">
        <f t="shared" si="16"/>
        <v>0</v>
      </c>
      <c r="AI74" s="64">
        <f t="shared" si="17"/>
        <v>0</v>
      </c>
      <c r="AJ74" s="170">
        <f t="shared" si="18"/>
        <v>0</v>
      </c>
      <c r="AK74" s="169">
        <f t="shared" si="57"/>
        <v>0</v>
      </c>
      <c r="AL74" s="64">
        <f t="shared" si="58"/>
        <v>0</v>
      </c>
      <c r="AM74" s="64">
        <f t="shared" si="59"/>
        <v>0</v>
      </c>
      <c r="AN74" s="170">
        <f t="shared" si="60"/>
        <v>0</v>
      </c>
      <c r="AO74" s="169">
        <f t="shared" si="61"/>
        <v>0</v>
      </c>
      <c r="AP74" s="64">
        <f t="shared" si="62"/>
        <v>0</v>
      </c>
      <c r="AQ74" s="64">
        <f t="shared" si="63"/>
        <v>0</v>
      </c>
      <c r="AR74" s="64">
        <f t="shared" si="64"/>
        <v>0</v>
      </c>
      <c r="AS74" s="191">
        <f t="shared" si="65"/>
        <v>0</v>
      </c>
      <c r="AT74" s="64">
        <f t="shared" si="66"/>
        <v>0</v>
      </c>
      <c r="AU74" s="64">
        <f t="shared" si="67"/>
        <v>0</v>
      </c>
      <c r="AV74" s="170">
        <f t="shared" si="68"/>
        <v>0</v>
      </c>
      <c r="AW74" s="64">
        <f>IF(AK74&gt;$Y$13,((AK74-$Y$13)*Summary!$G$31)+'Performance Failure Scenarios'!$Y$13,'Performance Failure Scenarios'!AK74)</f>
        <v>0</v>
      </c>
      <c r="AX74" s="64">
        <f>IF(AL74&gt;$Y$13,((AL74-$Y$13)*Summary!$G$31)+'Performance Failure Scenarios'!$Y$13,'Performance Failure Scenarios'!AL74)</f>
        <v>0</v>
      </c>
      <c r="AY74" s="64">
        <f>IF(AM74&gt;$Y$13,((AM74-$Y$13)*Summary!$G$31)+'Performance Failure Scenarios'!$Y$13,'Performance Failure Scenarios'!AM74)</f>
        <v>0</v>
      </c>
      <c r="AZ74" s="64">
        <f>IF(AN74&gt;$Y$13,((AN74-$Y$13)*Summary!$G$31)+'Performance Failure Scenarios'!$Y$13,'Performance Failure Scenarios'!AN74)</f>
        <v>0</v>
      </c>
      <c r="BA74" s="191">
        <f>IF(AO74&gt;$Y$13,((AO74-$Y$13)*Summary!$G$31)+'Performance Failure Scenarios'!$Y$13,'Performance Failure Scenarios'!AO74)</f>
        <v>0</v>
      </c>
      <c r="BB74" s="64">
        <f>IF(AP74&gt;$Y$13,((AP74-$Y$13)*Summary!$G$31)+'Performance Failure Scenarios'!$Y$13,'Performance Failure Scenarios'!AP74)</f>
        <v>0</v>
      </c>
      <c r="BC74" s="64">
        <f>IF(AQ74&gt;$Y$13,((AQ74-$Y$13)*Summary!$G$31)+'Performance Failure Scenarios'!$Y$13,'Performance Failure Scenarios'!AQ74)</f>
        <v>0</v>
      </c>
      <c r="BD74" s="200">
        <f>IF(AR74&gt;$Y$13,((AR74-$Y$13)*Summary!$G$31)+'Performance Failure Scenarios'!$Y$13,'Performance Failure Scenarios'!AR74)</f>
        <v>0</v>
      </c>
      <c r="BE74" s="64">
        <f>IF(AS74&gt;$Y$13,((AS74-$Y$13)*Summary!$G$31)+'Performance Failure Scenarios'!$Y$13,'Performance Failure Scenarios'!AS74)</f>
        <v>0</v>
      </c>
      <c r="BF74" s="64">
        <f>IF(AT74&gt;$Y$13,((AT74-$Y$13)*Summary!$G$31)+'Performance Failure Scenarios'!$Y$13,'Performance Failure Scenarios'!AT74)</f>
        <v>0</v>
      </c>
      <c r="BG74" s="64">
        <f>IF(AU74&gt;$Y$13,((AU74-$Y$13)*Summary!$G$31)+'Performance Failure Scenarios'!$Y$13,'Performance Failure Scenarios'!AU74)</f>
        <v>0</v>
      </c>
      <c r="BH74" s="170">
        <f>IF(AV74&gt;$Y$13,((AV74-$Y$13)*Summary!$G$31)+'Performance Failure Scenarios'!$Y$13,'Performance Failure Scenarios'!AV74)</f>
        <v>0</v>
      </c>
      <c r="BI74" s="90"/>
      <c r="BJ74" s="169">
        <f t="shared" si="69"/>
        <v>0</v>
      </c>
      <c r="BK74" s="64">
        <f t="shared" si="70"/>
        <v>0</v>
      </c>
      <c r="BL74" s="64">
        <f t="shared" si="71"/>
        <v>0</v>
      </c>
      <c r="BM74" s="170">
        <f t="shared" si="72"/>
        <v>0</v>
      </c>
    </row>
    <row r="75" spans="1:65" ht="57" thickBot="1">
      <c r="A75" s="259" t="s">
        <v>412</v>
      </c>
      <c r="B75" s="259" t="s">
        <v>589</v>
      </c>
      <c r="C75" s="259" t="s">
        <v>68</v>
      </c>
      <c r="D75" s="259" t="s">
        <v>175</v>
      </c>
      <c r="E75" s="259" t="s">
        <v>175</v>
      </c>
      <c r="F75" s="259" t="s">
        <v>208</v>
      </c>
      <c r="G75" s="259" t="s">
        <v>88</v>
      </c>
      <c r="H75" s="259" t="s">
        <v>334</v>
      </c>
      <c r="I75"/>
      <c r="J75" s="272"/>
      <c r="K75" s="273"/>
      <c r="L75" s="273"/>
      <c r="M75" s="273"/>
      <c r="N75" s="274"/>
      <c r="O75" s="273"/>
      <c r="P75" s="273"/>
      <c r="Q75" s="273"/>
      <c r="R75" s="275"/>
      <c r="S75" s="121"/>
      <c r="T75" s="169">
        <f t="shared" si="52"/>
        <v>0</v>
      </c>
      <c r="U75" s="64">
        <f t="shared" si="52"/>
        <v>0</v>
      </c>
      <c r="V75" s="64">
        <f t="shared" si="52"/>
        <v>0</v>
      </c>
      <c r="W75" s="64">
        <f t="shared" si="52"/>
        <v>0</v>
      </c>
      <c r="X75" s="170"/>
      <c r="Y75" s="71"/>
      <c r="Z75" s="169">
        <f t="shared" si="9"/>
        <v>0</v>
      </c>
      <c r="AA75" s="64">
        <f t="shared" si="53"/>
        <v>0</v>
      </c>
      <c r="AB75" s="191">
        <f t="shared" si="11"/>
        <v>0</v>
      </c>
      <c r="AC75" s="64">
        <f t="shared" si="54"/>
        <v>0</v>
      </c>
      <c r="AD75" s="64">
        <f t="shared" si="55"/>
        <v>0</v>
      </c>
      <c r="AE75" s="170">
        <f t="shared" si="56"/>
        <v>0</v>
      </c>
      <c r="AF75" s="71"/>
      <c r="AG75" s="169">
        <f t="shared" si="15"/>
        <v>0</v>
      </c>
      <c r="AH75" s="64">
        <f t="shared" si="16"/>
        <v>0</v>
      </c>
      <c r="AI75" s="64">
        <f t="shared" si="17"/>
        <v>0</v>
      </c>
      <c r="AJ75" s="170">
        <f t="shared" si="18"/>
        <v>0</v>
      </c>
      <c r="AK75" s="169">
        <f t="shared" si="57"/>
        <v>0</v>
      </c>
      <c r="AL75" s="64">
        <f t="shared" si="58"/>
        <v>0</v>
      </c>
      <c r="AM75" s="64">
        <f t="shared" si="59"/>
        <v>0</v>
      </c>
      <c r="AN75" s="170">
        <f t="shared" si="60"/>
        <v>0</v>
      </c>
      <c r="AO75" s="169">
        <f t="shared" si="61"/>
        <v>0</v>
      </c>
      <c r="AP75" s="64">
        <f t="shared" si="62"/>
        <v>0</v>
      </c>
      <c r="AQ75" s="64">
        <f t="shared" si="63"/>
        <v>0</v>
      </c>
      <c r="AR75" s="64">
        <f t="shared" si="64"/>
        <v>0</v>
      </c>
      <c r="AS75" s="191">
        <f t="shared" si="65"/>
        <v>0</v>
      </c>
      <c r="AT75" s="64">
        <f t="shared" si="66"/>
        <v>0</v>
      </c>
      <c r="AU75" s="64">
        <f t="shared" si="67"/>
        <v>0</v>
      </c>
      <c r="AV75" s="170">
        <f t="shared" si="68"/>
        <v>0</v>
      </c>
      <c r="AW75" s="64">
        <f>IF(AK75&gt;$Y$13,((AK75-$Y$13)*Summary!$G$31)+'Performance Failure Scenarios'!$Y$13,'Performance Failure Scenarios'!AK75)</f>
        <v>0</v>
      </c>
      <c r="AX75" s="64">
        <f>IF(AL75&gt;$Y$13,((AL75-$Y$13)*Summary!$G$31)+'Performance Failure Scenarios'!$Y$13,'Performance Failure Scenarios'!AL75)</f>
        <v>0</v>
      </c>
      <c r="AY75" s="64">
        <f>IF(AM75&gt;$Y$13,((AM75-$Y$13)*Summary!$G$31)+'Performance Failure Scenarios'!$Y$13,'Performance Failure Scenarios'!AM75)</f>
        <v>0</v>
      </c>
      <c r="AZ75" s="64">
        <f>IF(AN75&gt;$Y$13,((AN75-$Y$13)*Summary!$G$31)+'Performance Failure Scenarios'!$Y$13,'Performance Failure Scenarios'!AN75)</f>
        <v>0</v>
      </c>
      <c r="BA75" s="191">
        <f>IF(AO75&gt;$Y$13,((AO75-$Y$13)*Summary!$G$31)+'Performance Failure Scenarios'!$Y$13,'Performance Failure Scenarios'!AO75)</f>
        <v>0</v>
      </c>
      <c r="BB75" s="64">
        <f>IF(AP75&gt;$Y$13,((AP75-$Y$13)*Summary!$G$31)+'Performance Failure Scenarios'!$Y$13,'Performance Failure Scenarios'!AP75)</f>
        <v>0</v>
      </c>
      <c r="BC75" s="64">
        <f>IF(AQ75&gt;$Y$13,((AQ75-$Y$13)*Summary!$G$31)+'Performance Failure Scenarios'!$Y$13,'Performance Failure Scenarios'!AQ75)</f>
        <v>0</v>
      </c>
      <c r="BD75" s="200">
        <f>IF(AR75&gt;$Y$13,((AR75-$Y$13)*Summary!$G$31)+'Performance Failure Scenarios'!$Y$13,'Performance Failure Scenarios'!AR75)</f>
        <v>0</v>
      </c>
      <c r="BE75" s="64">
        <f>IF(AS75&gt;$Y$13,((AS75-$Y$13)*Summary!$G$31)+'Performance Failure Scenarios'!$Y$13,'Performance Failure Scenarios'!AS75)</f>
        <v>0</v>
      </c>
      <c r="BF75" s="64">
        <f>IF(AT75&gt;$Y$13,((AT75-$Y$13)*Summary!$G$31)+'Performance Failure Scenarios'!$Y$13,'Performance Failure Scenarios'!AT75)</f>
        <v>0</v>
      </c>
      <c r="BG75" s="64">
        <f>IF(AU75&gt;$Y$13,((AU75-$Y$13)*Summary!$G$31)+'Performance Failure Scenarios'!$Y$13,'Performance Failure Scenarios'!AU75)</f>
        <v>0</v>
      </c>
      <c r="BH75" s="170">
        <f>IF(AV75&gt;$Y$13,((AV75-$Y$13)*Summary!$G$31)+'Performance Failure Scenarios'!$Y$13,'Performance Failure Scenarios'!AV75)</f>
        <v>0</v>
      </c>
      <c r="BI75" s="90"/>
      <c r="BJ75" s="169">
        <f t="shared" si="69"/>
        <v>0</v>
      </c>
      <c r="BK75" s="64">
        <f t="shared" si="70"/>
        <v>0</v>
      </c>
      <c r="BL75" s="64">
        <f t="shared" si="71"/>
        <v>0</v>
      </c>
      <c r="BM75" s="170">
        <f t="shared" si="72"/>
        <v>0</v>
      </c>
    </row>
    <row r="76" spans="1:65" ht="45.75" thickBot="1">
      <c r="A76" s="259" t="s">
        <v>413</v>
      </c>
      <c r="B76" s="259" t="s">
        <v>414</v>
      </c>
      <c r="C76" s="259" t="s">
        <v>68</v>
      </c>
      <c r="D76" s="259" t="s">
        <v>175</v>
      </c>
      <c r="E76" s="259" t="s">
        <v>175</v>
      </c>
      <c r="F76" s="259" t="s">
        <v>209</v>
      </c>
      <c r="G76" s="259" t="s">
        <v>176</v>
      </c>
      <c r="H76" s="259" t="s">
        <v>335</v>
      </c>
      <c r="I76"/>
      <c r="J76" s="272"/>
      <c r="K76" s="273"/>
      <c r="L76" s="273"/>
      <c r="M76" s="273"/>
      <c r="N76" s="274"/>
      <c r="O76" s="273"/>
      <c r="P76" s="273"/>
      <c r="Q76" s="273"/>
      <c r="R76" s="275"/>
      <c r="S76" s="121"/>
      <c r="T76" s="169">
        <f t="shared" si="52"/>
        <v>0</v>
      </c>
      <c r="U76" s="64">
        <f t="shared" si="52"/>
        <v>0</v>
      </c>
      <c r="V76" s="64">
        <f t="shared" si="52"/>
        <v>0</v>
      </c>
      <c r="W76" s="64">
        <f t="shared" si="52"/>
        <v>0</v>
      </c>
      <c r="X76" s="170"/>
      <c r="Y76" s="71"/>
      <c r="Z76" s="169">
        <f t="shared" si="9"/>
        <v>0</v>
      </c>
      <c r="AA76" s="64">
        <f t="shared" si="53"/>
        <v>0</v>
      </c>
      <c r="AB76" s="191">
        <f t="shared" si="11"/>
        <v>0</v>
      </c>
      <c r="AC76" s="64">
        <f t="shared" si="54"/>
        <v>0</v>
      </c>
      <c r="AD76" s="64">
        <f t="shared" si="55"/>
        <v>0</v>
      </c>
      <c r="AE76" s="170">
        <f t="shared" si="56"/>
        <v>0</v>
      </c>
      <c r="AF76" s="71"/>
      <c r="AG76" s="169">
        <f t="shared" si="15"/>
        <v>0</v>
      </c>
      <c r="AH76" s="64">
        <f t="shared" si="16"/>
        <v>0</v>
      </c>
      <c r="AI76" s="64">
        <f t="shared" si="17"/>
        <v>0</v>
      </c>
      <c r="AJ76" s="170">
        <f t="shared" si="18"/>
        <v>0</v>
      </c>
      <c r="AK76" s="169">
        <f t="shared" si="57"/>
        <v>0</v>
      </c>
      <c r="AL76" s="64">
        <f t="shared" si="58"/>
        <v>0</v>
      </c>
      <c r="AM76" s="64">
        <f t="shared" si="59"/>
        <v>0</v>
      </c>
      <c r="AN76" s="170">
        <f t="shared" si="60"/>
        <v>0</v>
      </c>
      <c r="AO76" s="169">
        <f t="shared" si="61"/>
        <v>0</v>
      </c>
      <c r="AP76" s="64">
        <f t="shared" si="62"/>
        <v>0</v>
      </c>
      <c r="AQ76" s="64">
        <f t="shared" si="63"/>
        <v>0</v>
      </c>
      <c r="AR76" s="64">
        <f t="shared" si="64"/>
        <v>0</v>
      </c>
      <c r="AS76" s="191">
        <f t="shared" si="65"/>
        <v>0</v>
      </c>
      <c r="AT76" s="64">
        <f t="shared" si="66"/>
        <v>0</v>
      </c>
      <c r="AU76" s="64">
        <f t="shared" si="67"/>
        <v>0</v>
      </c>
      <c r="AV76" s="170">
        <f t="shared" si="68"/>
        <v>0</v>
      </c>
      <c r="AW76" s="64">
        <f>IF(AK76&gt;$Y$13,((AK76-$Y$13)*Summary!$G$31)+'Performance Failure Scenarios'!$Y$13,'Performance Failure Scenarios'!AK76)</f>
        <v>0</v>
      </c>
      <c r="AX76" s="64">
        <f>IF(AL76&gt;$Y$13,((AL76-$Y$13)*Summary!$G$31)+'Performance Failure Scenarios'!$Y$13,'Performance Failure Scenarios'!AL76)</f>
        <v>0</v>
      </c>
      <c r="AY76" s="64">
        <f>IF(AM76&gt;$Y$13,((AM76-$Y$13)*Summary!$G$31)+'Performance Failure Scenarios'!$Y$13,'Performance Failure Scenarios'!AM76)</f>
        <v>0</v>
      </c>
      <c r="AZ76" s="64">
        <f>IF(AN76&gt;$Y$13,((AN76-$Y$13)*Summary!$G$31)+'Performance Failure Scenarios'!$Y$13,'Performance Failure Scenarios'!AN76)</f>
        <v>0</v>
      </c>
      <c r="BA76" s="191">
        <f>IF(AO76&gt;$Y$13,((AO76-$Y$13)*Summary!$G$31)+'Performance Failure Scenarios'!$Y$13,'Performance Failure Scenarios'!AO76)</f>
        <v>0</v>
      </c>
      <c r="BB76" s="64">
        <f>IF(AP76&gt;$Y$13,((AP76-$Y$13)*Summary!$G$31)+'Performance Failure Scenarios'!$Y$13,'Performance Failure Scenarios'!AP76)</f>
        <v>0</v>
      </c>
      <c r="BC76" s="64">
        <f>IF(AQ76&gt;$Y$13,((AQ76-$Y$13)*Summary!$G$31)+'Performance Failure Scenarios'!$Y$13,'Performance Failure Scenarios'!AQ76)</f>
        <v>0</v>
      </c>
      <c r="BD76" s="200">
        <f>IF(AR76&gt;$Y$13,((AR76-$Y$13)*Summary!$G$31)+'Performance Failure Scenarios'!$Y$13,'Performance Failure Scenarios'!AR76)</f>
        <v>0</v>
      </c>
      <c r="BE76" s="64">
        <f>IF(AS76&gt;$Y$13,((AS76-$Y$13)*Summary!$G$31)+'Performance Failure Scenarios'!$Y$13,'Performance Failure Scenarios'!AS76)</f>
        <v>0</v>
      </c>
      <c r="BF76" s="64">
        <f>IF(AT76&gt;$Y$13,((AT76-$Y$13)*Summary!$G$31)+'Performance Failure Scenarios'!$Y$13,'Performance Failure Scenarios'!AT76)</f>
        <v>0</v>
      </c>
      <c r="BG76" s="64">
        <f>IF(AU76&gt;$Y$13,((AU76-$Y$13)*Summary!$G$31)+'Performance Failure Scenarios'!$Y$13,'Performance Failure Scenarios'!AU76)</f>
        <v>0</v>
      </c>
      <c r="BH76" s="170">
        <f>IF(AV76&gt;$Y$13,((AV76-$Y$13)*Summary!$G$31)+'Performance Failure Scenarios'!$Y$13,'Performance Failure Scenarios'!AV76)</f>
        <v>0</v>
      </c>
      <c r="BI76" s="90"/>
      <c r="BJ76" s="169">
        <f t="shared" si="69"/>
        <v>0</v>
      </c>
      <c r="BK76" s="64">
        <f t="shared" si="70"/>
        <v>0</v>
      </c>
      <c r="BL76" s="64">
        <f t="shared" si="71"/>
        <v>0</v>
      </c>
      <c r="BM76" s="170">
        <f t="shared" si="72"/>
        <v>0</v>
      </c>
    </row>
    <row r="77" spans="1:65" ht="57" thickBot="1">
      <c r="A77" s="259" t="s">
        <v>415</v>
      </c>
      <c r="B77" s="259" t="s">
        <v>416</v>
      </c>
      <c r="C77" s="259" t="s">
        <v>68</v>
      </c>
      <c r="D77" s="259" t="s">
        <v>175</v>
      </c>
      <c r="E77" s="259" t="s">
        <v>175</v>
      </c>
      <c r="F77" s="259" t="s">
        <v>210</v>
      </c>
      <c r="G77" s="259" t="s">
        <v>88</v>
      </c>
      <c r="H77" s="259" t="s">
        <v>336</v>
      </c>
      <c r="I77"/>
      <c r="J77" s="272"/>
      <c r="K77" s="273"/>
      <c r="L77" s="273"/>
      <c r="M77" s="273"/>
      <c r="N77" s="274"/>
      <c r="O77" s="273"/>
      <c r="P77" s="273"/>
      <c r="Q77" s="273"/>
      <c r="R77" s="275"/>
      <c r="S77" s="121"/>
      <c r="T77" s="169">
        <f t="shared" si="52"/>
        <v>0</v>
      </c>
      <c r="U77" s="64">
        <f t="shared" si="52"/>
        <v>0</v>
      </c>
      <c r="V77" s="64">
        <f t="shared" si="52"/>
        <v>0</v>
      </c>
      <c r="W77" s="64">
        <f t="shared" si="52"/>
        <v>0</v>
      </c>
      <c r="X77" s="170"/>
      <c r="Y77" s="71"/>
      <c r="Z77" s="169">
        <f t="shared" si="9"/>
        <v>0</v>
      </c>
      <c r="AA77" s="64">
        <f t="shared" si="53"/>
        <v>0</v>
      </c>
      <c r="AB77" s="191">
        <f t="shared" si="11"/>
        <v>0</v>
      </c>
      <c r="AC77" s="64">
        <f t="shared" si="54"/>
        <v>0</v>
      </c>
      <c r="AD77" s="64">
        <f t="shared" si="55"/>
        <v>0</v>
      </c>
      <c r="AE77" s="170">
        <f t="shared" si="56"/>
        <v>0</v>
      </c>
      <c r="AF77" s="71"/>
      <c r="AG77" s="169">
        <f t="shared" si="15"/>
        <v>0</v>
      </c>
      <c r="AH77" s="64">
        <f t="shared" si="16"/>
        <v>0</v>
      </c>
      <c r="AI77" s="64">
        <f t="shared" si="17"/>
        <v>0</v>
      </c>
      <c r="AJ77" s="170">
        <f t="shared" si="18"/>
        <v>0</v>
      </c>
      <c r="AK77" s="169">
        <f t="shared" si="57"/>
        <v>0</v>
      </c>
      <c r="AL77" s="64">
        <f t="shared" si="58"/>
        <v>0</v>
      </c>
      <c r="AM77" s="64">
        <f t="shared" si="59"/>
        <v>0</v>
      </c>
      <c r="AN77" s="170">
        <f t="shared" si="60"/>
        <v>0</v>
      </c>
      <c r="AO77" s="169">
        <f t="shared" si="61"/>
        <v>0</v>
      </c>
      <c r="AP77" s="64">
        <f t="shared" si="62"/>
        <v>0</v>
      </c>
      <c r="AQ77" s="64">
        <f t="shared" si="63"/>
        <v>0</v>
      </c>
      <c r="AR77" s="64">
        <f t="shared" si="64"/>
        <v>0</v>
      </c>
      <c r="AS77" s="191">
        <f t="shared" si="65"/>
        <v>0</v>
      </c>
      <c r="AT77" s="64">
        <f t="shared" si="66"/>
        <v>0</v>
      </c>
      <c r="AU77" s="64">
        <f t="shared" si="67"/>
        <v>0</v>
      </c>
      <c r="AV77" s="170">
        <f t="shared" si="68"/>
        <v>0</v>
      </c>
      <c r="AW77" s="64">
        <f>IF(AK77&gt;$Y$13,((AK77-$Y$13)*Summary!$G$31)+'Performance Failure Scenarios'!$Y$13,'Performance Failure Scenarios'!AK77)</f>
        <v>0</v>
      </c>
      <c r="AX77" s="64">
        <f>IF(AL77&gt;$Y$13,((AL77-$Y$13)*Summary!$G$31)+'Performance Failure Scenarios'!$Y$13,'Performance Failure Scenarios'!AL77)</f>
        <v>0</v>
      </c>
      <c r="AY77" s="64">
        <f>IF(AM77&gt;$Y$13,((AM77-$Y$13)*Summary!$G$31)+'Performance Failure Scenarios'!$Y$13,'Performance Failure Scenarios'!AM77)</f>
        <v>0</v>
      </c>
      <c r="AZ77" s="64">
        <f>IF(AN77&gt;$Y$13,((AN77-$Y$13)*Summary!$G$31)+'Performance Failure Scenarios'!$Y$13,'Performance Failure Scenarios'!AN77)</f>
        <v>0</v>
      </c>
      <c r="BA77" s="191">
        <f>IF(AO77&gt;$Y$13,((AO77-$Y$13)*Summary!$G$31)+'Performance Failure Scenarios'!$Y$13,'Performance Failure Scenarios'!AO77)</f>
        <v>0</v>
      </c>
      <c r="BB77" s="64">
        <f>IF(AP77&gt;$Y$13,((AP77-$Y$13)*Summary!$G$31)+'Performance Failure Scenarios'!$Y$13,'Performance Failure Scenarios'!AP77)</f>
        <v>0</v>
      </c>
      <c r="BC77" s="64">
        <f>IF(AQ77&gt;$Y$13,((AQ77-$Y$13)*Summary!$G$31)+'Performance Failure Scenarios'!$Y$13,'Performance Failure Scenarios'!AQ77)</f>
        <v>0</v>
      </c>
      <c r="BD77" s="200">
        <f>IF(AR77&gt;$Y$13,((AR77-$Y$13)*Summary!$G$31)+'Performance Failure Scenarios'!$Y$13,'Performance Failure Scenarios'!AR77)</f>
        <v>0</v>
      </c>
      <c r="BE77" s="64">
        <f>IF(AS77&gt;$Y$13,((AS77-$Y$13)*Summary!$G$31)+'Performance Failure Scenarios'!$Y$13,'Performance Failure Scenarios'!AS77)</f>
        <v>0</v>
      </c>
      <c r="BF77" s="64">
        <f>IF(AT77&gt;$Y$13,((AT77-$Y$13)*Summary!$G$31)+'Performance Failure Scenarios'!$Y$13,'Performance Failure Scenarios'!AT77)</f>
        <v>0</v>
      </c>
      <c r="BG77" s="64">
        <f>IF(AU77&gt;$Y$13,((AU77-$Y$13)*Summary!$G$31)+'Performance Failure Scenarios'!$Y$13,'Performance Failure Scenarios'!AU77)</f>
        <v>0</v>
      </c>
      <c r="BH77" s="170">
        <f>IF(AV77&gt;$Y$13,((AV77-$Y$13)*Summary!$G$31)+'Performance Failure Scenarios'!$Y$13,'Performance Failure Scenarios'!AV77)</f>
        <v>0</v>
      </c>
      <c r="BI77" s="90"/>
      <c r="BJ77" s="169">
        <f t="shared" si="69"/>
        <v>0</v>
      </c>
      <c r="BK77" s="64">
        <f t="shared" si="70"/>
        <v>0</v>
      </c>
      <c r="BL77" s="64">
        <f t="shared" si="71"/>
        <v>0</v>
      </c>
      <c r="BM77" s="170">
        <f t="shared" si="72"/>
        <v>0</v>
      </c>
    </row>
    <row r="78" spans="1:65" ht="57" thickBot="1">
      <c r="A78" s="259" t="s">
        <v>417</v>
      </c>
      <c r="B78" s="259" t="s">
        <v>590</v>
      </c>
      <c r="C78" s="259" t="s">
        <v>68</v>
      </c>
      <c r="D78" s="259" t="s">
        <v>175</v>
      </c>
      <c r="E78" s="259" t="s">
        <v>175</v>
      </c>
      <c r="F78" s="259" t="s">
        <v>418</v>
      </c>
      <c r="G78" s="259" t="s">
        <v>88</v>
      </c>
      <c r="H78" s="259" t="s">
        <v>419</v>
      </c>
      <c r="I78"/>
      <c r="J78" s="272"/>
      <c r="K78" s="273"/>
      <c r="L78" s="273"/>
      <c r="M78" s="273"/>
      <c r="N78" s="274"/>
      <c r="O78" s="273"/>
      <c r="P78" s="273"/>
      <c r="Q78" s="273"/>
      <c r="R78" s="275"/>
      <c r="S78" s="121"/>
      <c r="T78" s="169">
        <f>J78*O78</f>
        <v>0</v>
      </c>
      <c r="U78" s="64">
        <f t="shared" si="52"/>
        <v>0</v>
      </c>
      <c r="V78" s="64">
        <f t="shared" si="52"/>
        <v>0</v>
      </c>
      <c r="W78" s="64">
        <f t="shared" si="52"/>
        <v>0</v>
      </c>
      <c r="X78" s="170"/>
      <c r="Y78" s="71"/>
      <c r="Z78" s="169">
        <f t="shared" si="9"/>
        <v>0</v>
      </c>
      <c r="AA78" s="64">
        <f t="shared" si="53"/>
        <v>0</v>
      </c>
      <c r="AB78" s="191">
        <f t="shared" si="11"/>
        <v>0</v>
      </c>
      <c r="AC78" s="64">
        <f t="shared" si="54"/>
        <v>0</v>
      </c>
      <c r="AD78" s="64">
        <f t="shared" si="55"/>
        <v>0</v>
      </c>
      <c r="AE78" s="170">
        <f t="shared" si="56"/>
        <v>0</v>
      </c>
      <c r="AF78" s="71"/>
      <c r="AG78" s="169">
        <f t="shared" si="15"/>
        <v>0</v>
      </c>
      <c r="AH78" s="64">
        <f t="shared" si="16"/>
        <v>0</v>
      </c>
      <c r="AI78" s="64">
        <f t="shared" si="17"/>
        <v>0</v>
      </c>
      <c r="AJ78" s="170">
        <f t="shared" si="18"/>
        <v>0</v>
      </c>
      <c r="AK78" s="169">
        <f t="shared" si="57"/>
        <v>0</v>
      </c>
      <c r="AL78" s="64">
        <f t="shared" si="58"/>
        <v>0</v>
      </c>
      <c r="AM78" s="64">
        <f t="shared" si="59"/>
        <v>0</v>
      </c>
      <c r="AN78" s="170">
        <f t="shared" si="60"/>
        <v>0</v>
      </c>
      <c r="AO78" s="169">
        <f t="shared" si="61"/>
        <v>0</v>
      </c>
      <c r="AP78" s="64">
        <f t="shared" si="62"/>
        <v>0</v>
      </c>
      <c r="AQ78" s="64">
        <f t="shared" si="63"/>
        <v>0</v>
      </c>
      <c r="AR78" s="64">
        <f t="shared" si="64"/>
        <v>0</v>
      </c>
      <c r="AS78" s="191">
        <f t="shared" si="65"/>
        <v>0</v>
      </c>
      <c r="AT78" s="64">
        <f t="shared" si="66"/>
        <v>0</v>
      </c>
      <c r="AU78" s="64">
        <f t="shared" si="67"/>
        <v>0</v>
      </c>
      <c r="AV78" s="170">
        <f t="shared" si="68"/>
        <v>0</v>
      </c>
      <c r="AW78" s="64">
        <f>IF(AK78&gt;$Y$13,((AK78-$Y$13)*Summary!$G$31)+'Performance Failure Scenarios'!$Y$13,'Performance Failure Scenarios'!AK78)</f>
        <v>0</v>
      </c>
      <c r="AX78" s="64">
        <f>IF(AL78&gt;$Y$13,((AL78-$Y$13)*Summary!$G$31)+'Performance Failure Scenarios'!$Y$13,'Performance Failure Scenarios'!AL78)</f>
        <v>0</v>
      </c>
      <c r="AY78" s="64">
        <f>IF(AM78&gt;$Y$13,((AM78-$Y$13)*Summary!$G$31)+'Performance Failure Scenarios'!$Y$13,'Performance Failure Scenarios'!AM78)</f>
        <v>0</v>
      </c>
      <c r="AZ78" s="64">
        <f>IF(AN78&gt;$Y$13,((AN78-$Y$13)*Summary!$G$31)+'Performance Failure Scenarios'!$Y$13,'Performance Failure Scenarios'!AN78)</f>
        <v>0</v>
      </c>
      <c r="BA78" s="191">
        <f>IF(AO78&gt;$Y$13,((AO78-$Y$13)*Summary!$G$31)+'Performance Failure Scenarios'!$Y$13,'Performance Failure Scenarios'!AO78)</f>
        <v>0</v>
      </c>
      <c r="BB78" s="64">
        <f>IF(AP78&gt;$Y$13,((AP78-$Y$13)*Summary!$G$31)+'Performance Failure Scenarios'!$Y$13,'Performance Failure Scenarios'!AP78)</f>
        <v>0</v>
      </c>
      <c r="BC78" s="64">
        <f>IF(AQ78&gt;$Y$13,((AQ78-$Y$13)*Summary!$G$31)+'Performance Failure Scenarios'!$Y$13,'Performance Failure Scenarios'!AQ78)</f>
        <v>0</v>
      </c>
      <c r="BD78" s="200">
        <f>IF(AR78&gt;$Y$13,((AR78-$Y$13)*Summary!$G$31)+'Performance Failure Scenarios'!$Y$13,'Performance Failure Scenarios'!AR78)</f>
        <v>0</v>
      </c>
      <c r="BE78" s="64">
        <f>IF(AS78&gt;$Y$13,((AS78-$Y$13)*Summary!$G$31)+'Performance Failure Scenarios'!$Y$13,'Performance Failure Scenarios'!AS78)</f>
        <v>0</v>
      </c>
      <c r="BF78" s="64">
        <f>IF(AT78&gt;$Y$13,((AT78-$Y$13)*Summary!$G$31)+'Performance Failure Scenarios'!$Y$13,'Performance Failure Scenarios'!AT78)</f>
        <v>0</v>
      </c>
      <c r="BG78" s="64">
        <f>IF(AU78&gt;$Y$13,((AU78-$Y$13)*Summary!$G$31)+'Performance Failure Scenarios'!$Y$13,'Performance Failure Scenarios'!AU78)</f>
        <v>0</v>
      </c>
      <c r="BH78" s="170">
        <f>IF(AV78&gt;$Y$13,((AV78-$Y$13)*Summary!$G$31)+'Performance Failure Scenarios'!$Y$13,'Performance Failure Scenarios'!AV78)</f>
        <v>0</v>
      </c>
      <c r="BI78" s="90"/>
      <c r="BJ78" s="169">
        <f t="shared" si="69"/>
        <v>0</v>
      </c>
      <c r="BK78" s="64">
        <f t="shared" si="70"/>
        <v>0</v>
      </c>
      <c r="BL78" s="64">
        <f t="shared" si="71"/>
        <v>0</v>
      </c>
      <c r="BM78" s="170">
        <f t="shared" si="72"/>
        <v>0</v>
      </c>
    </row>
    <row r="79" spans="1:65" ht="13.5" customHeight="1" thickBot="1">
      <c r="A79" s="460" t="s">
        <v>138</v>
      </c>
      <c r="B79" s="460"/>
      <c r="C79" s="460"/>
      <c r="D79" s="460"/>
      <c r="E79" s="460"/>
      <c r="F79" s="460"/>
      <c r="G79" s="460"/>
      <c r="H79" s="460"/>
      <c r="I79"/>
      <c r="J79" s="276"/>
      <c r="K79" s="277"/>
      <c r="L79" s="277"/>
      <c r="M79" s="277"/>
      <c r="N79" s="274"/>
      <c r="O79" s="277"/>
      <c r="P79" s="277"/>
      <c r="Q79" s="277"/>
      <c r="R79" s="278"/>
      <c r="S79" s="121"/>
      <c r="T79" s="167"/>
      <c r="U79" s="62"/>
      <c r="V79" s="62"/>
      <c r="W79" s="62"/>
      <c r="X79" s="168"/>
      <c r="Y79" s="71"/>
      <c r="Z79" s="167"/>
      <c r="AA79" s="62"/>
      <c r="AB79" s="190"/>
      <c r="AC79" s="62"/>
      <c r="AD79" s="62"/>
      <c r="AE79" s="168"/>
      <c r="AF79" s="71"/>
      <c r="AG79" s="167"/>
      <c r="AH79" s="62"/>
      <c r="AI79" s="62"/>
      <c r="AJ79" s="168"/>
      <c r="AK79" s="167"/>
      <c r="AL79" s="62"/>
      <c r="AM79" s="62"/>
      <c r="AN79" s="168"/>
      <c r="AO79" s="167"/>
      <c r="AP79" s="62"/>
      <c r="AQ79" s="62"/>
      <c r="AR79" s="62"/>
      <c r="AS79" s="190"/>
      <c r="AT79" s="62"/>
      <c r="AU79" s="62"/>
      <c r="AV79" s="168"/>
      <c r="AW79" s="62"/>
      <c r="AX79" s="62"/>
      <c r="AY79" s="62"/>
      <c r="AZ79" s="62"/>
      <c r="BA79" s="190"/>
      <c r="BB79" s="62"/>
      <c r="BC79" s="62"/>
      <c r="BD79" s="199"/>
      <c r="BE79" s="62"/>
      <c r="BF79" s="62"/>
      <c r="BG79" s="62"/>
      <c r="BH79" s="168"/>
      <c r="BI79" s="90"/>
      <c r="BJ79" s="167"/>
      <c r="BK79" s="62"/>
      <c r="BL79" s="62"/>
      <c r="BM79" s="168"/>
    </row>
    <row r="80" spans="1:65" ht="56.25" customHeight="1" thickBot="1">
      <c r="A80" s="259" t="s">
        <v>420</v>
      </c>
      <c r="B80" s="259" t="s">
        <v>591</v>
      </c>
      <c r="C80" s="259" t="s">
        <v>69</v>
      </c>
      <c r="D80" s="259" t="s">
        <v>175</v>
      </c>
      <c r="E80" s="259" t="s">
        <v>175</v>
      </c>
      <c r="F80" s="259" t="s">
        <v>9</v>
      </c>
      <c r="G80" s="259" t="s">
        <v>176</v>
      </c>
      <c r="H80" s="259" t="s">
        <v>421</v>
      </c>
      <c r="I80"/>
      <c r="J80" s="272"/>
      <c r="K80" s="273"/>
      <c r="L80" s="273"/>
      <c r="M80" s="273"/>
      <c r="N80" s="274"/>
      <c r="O80" s="273"/>
      <c r="P80" s="273"/>
      <c r="Q80" s="273"/>
      <c r="R80" s="275"/>
      <c r="S80" s="121"/>
      <c r="T80" s="169">
        <f t="shared" ref="T80:W82" si="73">J80*O80</f>
        <v>0</v>
      </c>
      <c r="U80" s="64">
        <f t="shared" si="73"/>
        <v>0</v>
      </c>
      <c r="V80" s="64">
        <f t="shared" si="73"/>
        <v>0</v>
      </c>
      <c r="W80" s="64">
        <f t="shared" si="73"/>
        <v>0</v>
      </c>
      <c r="X80" s="170"/>
      <c r="Y80" s="71"/>
      <c r="Z80" s="169">
        <f t="shared" si="9"/>
        <v>0</v>
      </c>
      <c r="AA80" s="64">
        <f>IF(C80="Minor",Z80,)</f>
        <v>0</v>
      </c>
      <c r="AB80" s="191">
        <f t="shared" si="11"/>
        <v>0</v>
      </c>
      <c r="AC80" s="64">
        <f>IF($C80="Minor",$AB80,)</f>
        <v>0</v>
      </c>
      <c r="AD80" s="64">
        <f>IF($C80="Medium",$AB80,)</f>
        <v>0</v>
      </c>
      <c r="AE80" s="170">
        <f>IF($C80="Major",$AB80,)</f>
        <v>0</v>
      </c>
      <c r="AF80" s="71"/>
      <c r="AG80" s="169">
        <f t="shared" si="15"/>
        <v>0</v>
      </c>
      <c r="AH80" s="64">
        <f t="shared" si="16"/>
        <v>0</v>
      </c>
      <c r="AI80" s="64">
        <f t="shared" si="17"/>
        <v>0</v>
      </c>
      <c r="AJ80" s="170">
        <f t="shared" si="18"/>
        <v>0</v>
      </c>
      <c r="AK80" s="169">
        <f>IF($C80="Minor",IF($AK$13="False",0,AG80),0)</f>
        <v>0</v>
      </c>
      <c r="AL80" s="64">
        <f>IF($C80="Minor",IF($AL$13="False",0,AH80),0)</f>
        <v>0</v>
      </c>
      <c r="AM80" s="64">
        <f>IF($C80="Minor",IF($AM$13="False",0,AI80),0)</f>
        <v>0</v>
      </c>
      <c r="AN80" s="170">
        <f>IF($C80="Minor",IF($AN$13="False",0,AJ80),0)</f>
        <v>0</v>
      </c>
      <c r="AO80" s="169">
        <f t="shared" ref="AO80:AR82" si="74">IF($C80="Medium",AG80,0)</f>
        <v>0</v>
      </c>
      <c r="AP80" s="64">
        <f t="shared" si="74"/>
        <v>0</v>
      </c>
      <c r="AQ80" s="64">
        <f t="shared" si="74"/>
        <v>0</v>
      </c>
      <c r="AR80" s="64">
        <f t="shared" si="74"/>
        <v>0</v>
      </c>
      <c r="AS80" s="191">
        <f t="shared" ref="AS80:AV82" si="75">IF($C80="Major",AG80,0)</f>
        <v>0</v>
      </c>
      <c r="AT80" s="64">
        <f t="shared" si="75"/>
        <v>0</v>
      </c>
      <c r="AU80" s="64">
        <f t="shared" si="75"/>
        <v>0</v>
      </c>
      <c r="AV80" s="170">
        <f t="shared" si="75"/>
        <v>0</v>
      </c>
      <c r="AW80" s="64">
        <f>IF(AK80&gt;$Y$13,((AK80-$Y$13)*Summary!$G$31)+'Performance Failure Scenarios'!$Y$13,'Performance Failure Scenarios'!AK80)</f>
        <v>0</v>
      </c>
      <c r="AX80" s="64">
        <f>IF(AL80&gt;$Y$13,((AL80-$Y$13)*Summary!$G$31)+'Performance Failure Scenarios'!$Y$13,'Performance Failure Scenarios'!AL80)</f>
        <v>0</v>
      </c>
      <c r="AY80" s="64">
        <f>IF(AM80&gt;$Y$13,((AM80-$Y$13)*Summary!$G$31)+'Performance Failure Scenarios'!$Y$13,'Performance Failure Scenarios'!AM80)</f>
        <v>0</v>
      </c>
      <c r="AZ80" s="64">
        <f>IF(AN80&gt;$Y$13,((AN80-$Y$13)*Summary!$G$31)+'Performance Failure Scenarios'!$Y$13,'Performance Failure Scenarios'!AN80)</f>
        <v>0</v>
      </c>
      <c r="BA80" s="191">
        <f>IF(AO80&gt;$Y$13,((AO80-$Y$13)*Summary!$G$31)+'Performance Failure Scenarios'!$Y$13,'Performance Failure Scenarios'!AO80)</f>
        <v>0</v>
      </c>
      <c r="BB80" s="64">
        <f>IF(AP80&gt;$Y$13,((AP80-$Y$13)*Summary!$G$31)+'Performance Failure Scenarios'!$Y$13,'Performance Failure Scenarios'!AP80)</f>
        <v>0</v>
      </c>
      <c r="BC80" s="64">
        <f>IF(AQ80&gt;$Y$13,((AQ80-$Y$13)*Summary!$G$31)+'Performance Failure Scenarios'!$Y$13,'Performance Failure Scenarios'!AQ80)</f>
        <v>0</v>
      </c>
      <c r="BD80" s="200">
        <f>IF(AR80&gt;$Y$13,((AR80-$Y$13)*Summary!$G$31)+'Performance Failure Scenarios'!$Y$13,'Performance Failure Scenarios'!AR80)</f>
        <v>0</v>
      </c>
      <c r="BE80" s="64">
        <f>IF(AS80&gt;$Y$13,((AS80-$Y$13)*Summary!$G$31)+'Performance Failure Scenarios'!$Y$13,'Performance Failure Scenarios'!AS80)</f>
        <v>0</v>
      </c>
      <c r="BF80" s="64">
        <f>IF(AT80&gt;$Y$13,((AT80-$Y$13)*Summary!$G$31)+'Performance Failure Scenarios'!$Y$13,'Performance Failure Scenarios'!AT80)</f>
        <v>0</v>
      </c>
      <c r="BG80" s="64">
        <f>IF(AU80&gt;$Y$13,((AU80-$Y$13)*Summary!$G$31)+'Performance Failure Scenarios'!$Y$13,'Performance Failure Scenarios'!AU80)</f>
        <v>0</v>
      </c>
      <c r="BH80" s="170">
        <f>IF(AV80&gt;$Y$13,((AV80-$Y$13)*Summary!$G$31)+'Performance Failure Scenarios'!$Y$13,'Performance Failure Scenarios'!AV80)</f>
        <v>0</v>
      </c>
      <c r="BI80" s="90"/>
      <c r="BJ80" s="169">
        <f t="shared" ref="BJ80:BM82" si="76">(IF($C80=$BH$2,$BL$2,IF($C80=$BH$3,$BL$3,IF($C80=$BH$4,$BL$4,"ERROR"))))*((SUM(AW80+BA80+BE80)*12))</f>
        <v>0</v>
      </c>
      <c r="BK80" s="64">
        <f t="shared" si="76"/>
        <v>0</v>
      </c>
      <c r="BL80" s="64">
        <f t="shared" si="76"/>
        <v>0</v>
      </c>
      <c r="BM80" s="170">
        <f t="shared" si="76"/>
        <v>0</v>
      </c>
    </row>
    <row r="81" spans="1:65" ht="105" customHeight="1" thickBot="1">
      <c r="A81" s="259" t="s">
        <v>422</v>
      </c>
      <c r="B81" s="259" t="s">
        <v>592</v>
      </c>
      <c r="C81" s="259" t="s">
        <v>68</v>
      </c>
      <c r="D81" s="259" t="s">
        <v>175</v>
      </c>
      <c r="E81" s="259" t="s">
        <v>175</v>
      </c>
      <c r="F81" s="259" t="s">
        <v>164</v>
      </c>
      <c r="G81" s="259" t="s">
        <v>219</v>
      </c>
      <c r="H81" s="259" t="s">
        <v>337</v>
      </c>
      <c r="I81"/>
      <c r="J81" s="272"/>
      <c r="K81" s="273"/>
      <c r="L81" s="273"/>
      <c r="M81" s="273"/>
      <c r="N81" s="274"/>
      <c r="O81" s="273"/>
      <c r="P81" s="273"/>
      <c r="Q81" s="273"/>
      <c r="R81" s="275"/>
      <c r="S81" s="121"/>
      <c r="T81" s="169">
        <f t="shared" si="73"/>
        <v>0</v>
      </c>
      <c r="U81" s="64">
        <f t="shared" si="73"/>
        <v>0</v>
      </c>
      <c r="V81" s="64">
        <f t="shared" si="73"/>
        <v>0</v>
      </c>
      <c r="W81" s="64">
        <f t="shared" si="73"/>
        <v>0</v>
      </c>
      <c r="X81" s="170"/>
      <c r="Y81" s="86"/>
      <c r="Z81" s="169">
        <f t="shared" si="9"/>
        <v>0</v>
      </c>
      <c r="AA81" s="64">
        <f>IF(C81="Minor",Z81,)</f>
        <v>0</v>
      </c>
      <c r="AB81" s="191">
        <f t="shared" si="11"/>
        <v>0</v>
      </c>
      <c r="AC81" s="64">
        <f>IF($C81="Minor",$AB81,)</f>
        <v>0</v>
      </c>
      <c r="AD81" s="64">
        <f>IF($C81="Medium",$AB81,)</f>
        <v>0</v>
      </c>
      <c r="AE81" s="170">
        <f>IF($C81="Major",$AB81,)</f>
        <v>0</v>
      </c>
      <c r="AF81" s="71"/>
      <c r="AG81" s="169">
        <f t="shared" si="15"/>
        <v>0</v>
      </c>
      <c r="AH81" s="64">
        <f t="shared" si="16"/>
        <v>0</v>
      </c>
      <c r="AI81" s="64">
        <f t="shared" si="17"/>
        <v>0</v>
      </c>
      <c r="AJ81" s="170">
        <f t="shared" si="18"/>
        <v>0</v>
      </c>
      <c r="AK81" s="169">
        <f>IF($C81="Minor",IF($AK$13="False",0,AG81),0)</f>
        <v>0</v>
      </c>
      <c r="AL81" s="64">
        <f>IF($C81="Minor",IF($AL$13="False",0,AH81),0)</f>
        <v>0</v>
      </c>
      <c r="AM81" s="64">
        <f>IF($C81="Minor",IF($AM$13="False",0,AI81),0)</f>
        <v>0</v>
      </c>
      <c r="AN81" s="170">
        <f>IF($C81="Minor",IF($AN$13="False",0,AJ81),0)</f>
        <v>0</v>
      </c>
      <c r="AO81" s="169">
        <f t="shared" si="74"/>
        <v>0</v>
      </c>
      <c r="AP81" s="64">
        <f t="shared" si="74"/>
        <v>0</v>
      </c>
      <c r="AQ81" s="64">
        <f t="shared" si="74"/>
        <v>0</v>
      </c>
      <c r="AR81" s="64">
        <f t="shared" si="74"/>
        <v>0</v>
      </c>
      <c r="AS81" s="191">
        <f t="shared" si="75"/>
        <v>0</v>
      </c>
      <c r="AT81" s="64">
        <f t="shared" si="75"/>
        <v>0</v>
      </c>
      <c r="AU81" s="64">
        <f t="shared" si="75"/>
        <v>0</v>
      </c>
      <c r="AV81" s="170">
        <f t="shared" si="75"/>
        <v>0</v>
      </c>
      <c r="AW81" s="64">
        <f>IF(AK81&gt;$Y$13,((AK81-$Y$13)*Summary!$G$31)+'Performance Failure Scenarios'!$Y$13,'Performance Failure Scenarios'!AK81)</f>
        <v>0</v>
      </c>
      <c r="AX81" s="64">
        <f>IF(AL81&gt;$Y$13,((AL81-$Y$13)*Summary!$G$31)+'Performance Failure Scenarios'!$Y$13,'Performance Failure Scenarios'!AL81)</f>
        <v>0</v>
      </c>
      <c r="AY81" s="64">
        <f>IF(AM81&gt;$Y$13,((AM81-$Y$13)*Summary!$G$31)+'Performance Failure Scenarios'!$Y$13,'Performance Failure Scenarios'!AM81)</f>
        <v>0</v>
      </c>
      <c r="AZ81" s="64">
        <f>IF(AN81&gt;$Y$13,((AN81-$Y$13)*Summary!$G$31)+'Performance Failure Scenarios'!$Y$13,'Performance Failure Scenarios'!AN81)</f>
        <v>0</v>
      </c>
      <c r="BA81" s="191">
        <f>IF(AO81&gt;$Y$13,((AO81-$Y$13)*Summary!$G$31)+'Performance Failure Scenarios'!$Y$13,'Performance Failure Scenarios'!AO81)</f>
        <v>0</v>
      </c>
      <c r="BB81" s="64">
        <f>IF(AP81&gt;$Y$13,((AP81-$Y$13)*Summary!$G$31)+'Performance Failure Scenarios'!$Y$13,'Performance Failure Scenarios'!AP81)</f>
        <v>0</v>
      </c>
      <c r="BC81" s="64">
        <f>IF(AQ81&gt;$Y$13,((AQ81-$Y$13)*Summary!$G$31)+'Performance Failure Scenarios'!$Y$13,'Performance Failure Scenarios'!AQ81)</f>
        <v>0</v>
      </c>
      <c r="BD81" s="200">
        <f>IF(AR81&gt;$Y$13,((AR81-$Y$13)*Summary!$G$31)+'Performance Failure Scenarios'!$Y$13,'Performance Failure Scenarios'!AR81)</f>
        <v>0</v>
      </c>
      <c r="BE81" s="64">
        <f>IF(AS81&gt;$Y$13,((AS81-$Y$13)*Summary!$G$31)+'Performance Failure Scenarios'!$Y$13,'Performance Failure Scenarios'!AS81)</f>
        <v>0</v>
      </c>
      <c r="BF81" s="64">
        <f>IF(AT81&gt;$Y$13,((AT81-$Y$13)*Summary!$G$31)+'Performance Failure Scenarios'!$Y$13,'Performance Failure Scenarios'!AT81)</f>
        <v>0</v>
      </c>
      <c r="BG81" s="64">
        <f>IF(AU81&gt;$Y$13,((AU81-$Y$13)*Summary!$G$31)+'Performance Failure Scenarios'!$Y$13,'Performance Failure Scenarios'!AU81)</f>
        <v>0</v>
      </c>
      <c r="BH81" s="170">
        <f>IF(AV81&gt;$Y$13,((AV81-$Y$13)*Summary!$G$31)+'Performance Failure Scenarios'!$Y$13,'Performance Failure Scenarios'!AV81)</f>
        <v>0</v>
      </c>
      <c r="BI81" s="90"/>
      <c r="BJ81" s="169">
        <f t="shared" si="76"/>
        <v>0</v>
      </c>
      <c r="BK81" s="64">
        <f t="shared" si="76"/>
        <v>0</v>
      </c>
      <c r="BL81" s="64">
        <f t="shared" si="76"/>
        <v>0</v>
      </c>
      <c r="BM81" s="170">
        <f t="shared" si="76"/>
        <v>0</v>
      </c>
    </row>
    <row r="82" spans="1:65" ht="67.5" customHeight="1" thickBot="1">
      <c r="A82" s="259" t="s">
        <v>423</v>
      </c>
      <c r="B82" s="259" t="s">
        <v>593</v>
      </c>
      <c r="C82" s="259" t="s">
        <v>68</v>
      </c>
      <c r="D82" s="259" t="s">
        <v>175</v>
      </c>
      <c r="E82" s="259" t="s">
        <v>175</v>
      </c>
      <c r="F82" s="259" t="s">
        <v>165</v>
      </c>
      <c r="G82" s="259" t="s">
        <v>219</v>
      </c>
      <c r="H82" s="259" t="s">
        <v>424</v>
      </c>
      <c r="I82"/>
      <c r="J82" s="272"/>
      <c r="K82" s="273"/>
      <c r="L82" s="273"/>
      <c r="M82" s="273"/>
      <c r="N82" s="274"/>
      <c r="O82" s="273"/>
      <c r="P82" s="273"/>
      <c r="Q82" s="273"/>
      <c r="R82" s="275"/>
      <c r="S82" s="121"/>
      <c r="T82" s="169">
        <f t="shared" si="73"/>
        <v>0</v>
      </c>
      <c r="U82" s="64">
        <f t="shared" si="73"/>
        <v>0</v>
      </c>
      <c r="V82" s="64">
        <f t="shared" si="73"/>
        <v>0</v>
      </c>
      <c r="W82" s="64">
        <f t="shared" si="73"/>
        <v>0</v>
      </c>
      <c r="X82" s="170"/>
      <c r="Y82" s="71"/>
      <c r="Z82" s="169">
        <f t="shared" si="9"/>
        <v>0</v>
      </c>
      <c r="AA82" s="64">
        <f>IF(C82="Minor",Z82,)</f>
        <v>0</v>
      </c>
      <c r="AB82" s="191">
        <f t="shared" si="11"/>
        <v>0</v>
      </c>
      <c r="AC82" s="64">
        <f>IF($C82="Minor",$AB82,)</f>
        <v>0</v>
      </c>
      <c r="AD82" s="64">
        <f>IF($C82="Medium",$AB82,)</f>
        <v>0</v>
      </c>
      <c r="AE82" s="170">
        <f>IF($C82="Major",$AB82,)</f>
        <v>0</v>
      </c>
      <c r="AF82" s="71"/>
      <c r="AG82" s="169">
        <f t="shared" si="15"/>
        <v>0</v>
      </c>
      <c r="AH82" s="64">
        <f t="shared" si="16"/>
        <v>0</v>
      </c>
      <c r="AI82" s="64">
        <f t="shared" si="17"/>
        <v>0</v>
      </c>
      <c r="AJ82" s="170">
        <f t="shared" si="18"/>
        <v>0</v>
      </c>
      <c r="AK82" s="169">
        <f>IF($C82="Minor",IF($AK$13="False",0,AG82),0)</f>
        <v>0</v>
      </c>
      <c r="AL82" s="64">
        <f>IF($C82="Minor",IF($AL$13="False",0,AH82),0)</f>
        <v>0</v>
      </c>
      <c r="AM82" s="64">
        <f>IF($C82="Minor",IF($AM$13="False",0,AI82),0)</f>
        <v>0</v>
      </c>
      <c r="AN82" s="170">
        <f>IF($C82="Minor",IF($AN$13="False",0,AJ82),0)</f>
        <v>0</v>
      </c>
      <c r="AO82" s="169">
        <f t="shared" si="74"/>
        <v>0</v>
      </c>
      <c r="AP82" s="64">
        <f t="shared" si="74"/>
        <v>0</v>
      </c>
      <c r="AQ82" s="64">
        <f t="shared" si="74"/>
        <v>0</v>
      </c>
      <c r="AR82" s="64">
        <f t="shared" si="74"/>
        <v>0</v>
      </c>
      <c r="AS82" s="191">
        <f t="shared" si="75"/>
        <v>0</v>
      </c>
      <c r="AT82" s="64">
        <f t="shared" si="75"/>
        <v>0</v>
      </c>
      <c r="AU82" s="64">
        <f t="shared" si="75"/>
        <v>0</v>
      </c>
      <c r="AV82" s="170">
        <f t="shared" si="75"/>
        <v>0</v>
      </c>
      <c r="AW82" s="64">
        <f>IF(AK82&gt;$Y$13,((AK82-$Y$13)*Summary!$G$31)+'Performance Failure Scenarios'!$Y$13,'Performance Failure Scenarios'!AK82)</f>
        <v>0</v>
      </c>
      <c r="AX82" s="64">
        <f>IF(AL82&gt;$Y$13,((AL82-$Y$13)*Summary!$G$31)+'Performance Failure Scenarios'!$Y$13,'Performance Failure Scenarios'!AL82)</f>
        <v>0</v>
      </c>
      <c r="AY82" s="64">
        <f>IF(AM82&gt;$Y$13,((AM82-$Y$13)*Summary!$G$31)+'Performance Failure Scenarios'!$Y$13,'Performance Failure Scenarios'!AM82)</f>
        <v>0</v>
      </c>
      <c r="AZ82" s="64">
        <f>IF(AN82&gt;$Y$13,((AN82-$Y$13)*Summary!$G$31)+'Performance Failure Scenarios'!$Y$13,'Performance Failure Scenarios'!AN82)</f>
        <v>0</v>
      </c>
      <c r="BA82" s="191">
        <f>IF(AO82&gt;$Y$13,((AO82-$Y$13)*Summary!$G$31)+'Performance Failure Scenarios'!$Y$13,'Performance Failure Scenarios'!AO82)</f>
        <v>0</v>
      </c>
      <c r="BB82" s="64">
        <f>IF(AP82&gt;$Y$13,((AP82-$Y$13)*Summary!$G$31)+'Performance Failure Scenarios'!$Y$13,'Performance Failure Scenarios'!AP82)</f>
        <v>0</v>
      </c>
      <c r="BC82" s="64">
        <f>IF(AQ82&gt;$Y$13,((AQ82-$Y$13)*Summary!$G$31)+'Performance Failure Scenarios'!$Y$13,'Performance Failure Scenarios'!AQ82)</f>
        <v>0</v>
      </c>
      <c r="BD82" s="200">
        <f>IF(AR82&gt;$Y$13,((AR82-$Y$13)*Summary!$G$31)+'Performance Failure Scenarios'!$Y$13,'Performance Failure Scenarios'!AR82)</f>
        <v>0</v>
      </c>
      <c r="BE82" s="64">
        <f>IF(AS82&gt;$Y$13,((AS82-$Y$13)*Summary!$G$31)+'Performance Failure Scenarios'!$Y$13,'Performance Failure Scenarios'!AS82)</f>
        <v>0</v>
      </c>
      <c r="BF82" s="64">
        <f>IF(AT82&gt;$Y$13,((AT82-$Y$13)*Summary!$G$31)+'Performance Failure Scenarios'!$Y$13,'Performance Failure Scenarios'!AT82)</f>
        <v>0</v>
      </c>
      <c r="BG82" s="64">
        <f>IF(AU82&gt;$Y$13,((AU82-$Y$13)*Summary!$G$31)+'Performance Failure Scenarios'!$Y$13,'Performance Failure Scenarios'!AU82)</f>
        <v>0</v>
      </c>
      <c r="BH82" s="170">
        <f>IF(AV82&gt;$Y$13,((AV82-$Y$13)*Summary!$G$31)+'Performance Failure Scenarios'!$Y$13,'Performance Failure Scenarios'!AV82)</f>
        <v>0</v>
      </c>
      <c r="BI82" s="90"/>
      <c r="BJ82" s="169">
        <f t="shared" si="76"/>
        <v>0</v>
      </c>
      <c r="BK82" s="64">
        <f t="shared" si="76"/>
        <v>0</v>
      </c>
      <c r="BL82" s="64">
        <f t="shared" si="76"/>
        <v>0</v>
      </c>
      <c r="BM82" s="170">
        <f t="shared" si="76"/>
        <v>0</v>
      </c>
    </row>
    <row r="83" spans="1:65" ht="13.5" customHeight="1" thickBot="1">
      <c r="A83" s="460" t="s">
        <v>0</v>
      </c>
      <c r="B83" s="460"/>
      <c r="C83" s="460"/>
      <c r="D83" s="460"/>
      <c r="E83" s="460"/>
      <c r="F83" s="460"/>
      <c r="G83" s="460"/>
      <c r="H83" s="460"/>
      <c r="I83"/>
      <c r="J83" s="288"/>
      <c r="K83" s="289"/>
      <c r="L83" s="289"/>
      <c r="M83" s="289"/>
      <c r="N83" s="274"/>
      <c r="O83" s="289"/>
      <c r="P83" s="289"/>
      <c r="Q83" s="289"/>
      <c r="R83" s="290"/>
      <c r="S83" s="121"/>
      <c r="T83" s="175"/>
      <c r="U83" s="66"/>
      <c r="V83" s="66"/>
      <c r="W83" s="66"/>
      <c r="X83" s="176"/>
      <c r="Y83" s="71"/>
      <c r="Z83" s="175"/>
      <c r="AA83" s="66"/>
      <c r="AB83" s="195"/>
      <c r="AC83" s="66"/>
      <c r="AD83" s="66"/>
      <c r="AE83" s="176"/>
      <c r="AF83" s="71"/>
      <c r="AG83" s="175"/>
      <c r="AH83" s="66"/>
      <c r="AI83" s="66"/>
      <c r="AJ83" s="176"/>
      <c r="AK83" s="175"/>
      <c r="AL83" s="66"/>
      <c r="AM83" s="66"/>
      <c r="AN83" s="176"/>
      <c r="AO83" s="175"/>
      <c r="AP83" s="66"/>
      <c r="AQ83" s="66"/>
      <c r="AR83" s="66"/>
      <c r="AS83" s="195"/>
      <c r="AT83" s="66"/>
      <c r="AU83" s="66"/>
      <c r="AV83" s="176"/>
      <c r="AW83" s="66"/>
      <c r="AX83" s="66"/>
      <c r="AY83" s="66"/>
      <c r="AZ83" s="66"/>
      <c r="BA83" s="195"/>
      <c r="BB83" s="66"/>
      <c r="BC83" s="66"/>
      <c r="BD83" s="204"/>
      <c r="BE83" s="66"/>
      <c r="BF83" s="66"/>
      <c r="BG83" s="66"/>
      <c r="BH83" s="176"/>
      <c r="BI83" s="90"/>
      <c r="BJ83" s="175"/>
      <c r="BK83" s="66"/>
      <c r="BL83" s="66"/>
      <c r="BM83" s="176"/>
    </row>
    <row r="84" spans="1:65" ht="101.25" customHeight="1" thickBot="1">
      <c r="A84" s="259" t="s">
        <v>425</v>
      </c>
      <c r="B84" s="259" t="s">
        <v>594</v>
      </c>
      <c r="C84" s="259" t="s">
        <v>68</v>
      </c>
      <c r="D84" s="259" t="s">
        <v>175</v>
      </c>
      <c r="E84" s="259" t="s">
        <v>175</v>
      </c>
      <c r="F84" s="259" t="s">
        <v>60</v>
      </c>
      <c r="G84" s="259" t="s">
        <v>88</v>
      </c>
      <c r="H84" s="259" t="s">
        <v>426</v>
      </c>
      <c r="I84"/>
      <c r="J84" s="272"/>
      <c r="K84" s="273"/>
      <c r="L84" s="273"/>
      <c r="M84" s="273"/>
      <c r="N84" s="274"/>
      <c r="O84" s="273"/>
      <c r="P84" s="273"/>
      <c r="Q84" s="273"/>
      <c r="R84" s="275"/>
      <c r="S84" s="121"/>
      <c r="T84" s="169">
        <f t="shared" ref="T84:W86" si="77">J84*O84</f>
        <v>0</v>
      </c>
      <c r="U84" s="64">
        <f t="shared" si="77"/>
        <v>0</v>
      </c>
      <c r="V84" s="64">
        <f t="shared" si="77"/>
        <v>0</v>
      </c>
      <c r="W84" s="64">
        <f t="shared" si="77"/>
        <v>0</v>
      </c>
      <c r="X84" s="170"/>
      <c r="Y84" s="71"/>
      <c r="Z84" s="169">
        <f t="shared" ref="Z84:Z117" si="78">T84/12</f>
        <v>0</v>
      </c>
      <c r="AA84" s="64">
        <f>IF(C84="Minor",Z84,)</f>
        <v>0</v>
      </c>
      <c r="AB84" s="191">
        <f t="shared" ref="AB84:AB117" si="79">U84/12</f>
        <v>0</v>
      </c>
      <c r="AC84" s="64">
        <f>IF($C84="Minor",$AB84,)</f>
        <v>0</v>
      </c>
      <c r="AD84" s="64">
        <f>IF($C84="Medium",$AB84,)</f>
        <v>0</v>
      </c>
      <c r="AE84" s="170">
        <f>IF($C84="Major",$AB84,)</f>
        <v>0</v>
      </c>
      <c r="AF84" s="71"/>
      <c r="AG84" s="169">
        <f t="shared" ref="AG84:AG117" si="80">T84/12</f>
        <v>0</v>
      </c>
      <c r="AH84" s="64">
        <f t="shared" ref="AH84:AH117" si="81">U84/12</f>
        <v>0</v>
      </c>
      <c r="AI84" s="64">
        <f t="shared" ref="AI84:AI117" si="82">V84/12</f>
        <v>0</v>
      </c>
      <c r="AJ84" s="170">
        <f t="shared" ref="AJ84:AJ117" si="83">W84/12</f>
        <v>0</v>
      </c>
      <c r="AK84" s="169">
        <f>IF($C84="Minor",IF($AK$13="False",0,AG84),0)</f>
        <v>0</v>
      </c>
      <c r="AL84" s="64">
        <f>IF($C84="Minor",IF($AL$13="False",0,AH84),0)</f>
        <v>0</v>
      </c>
      <c r="AM84" s="64">
        <f>IF($C84="Minor",IF($AM$13="False",0,AI84),0)</f>
        <v>0</v>
      </c>
      <c r="AN84" s="170">
        <f>IF($C84="Minor",IF($AN$13="False",0,AJ84),0)</f>
        <v>0</v>
      </c>
      <c r="AO84" s="169">
        <f t="shared" ref="AO84:AR86" si="84">IF($C84="Medium",AG84,0)</f>
        <v>0</v>
      </c>
      <c r="AP84" s="64">
        <f t="shared" si="84"/>
        <v>0</v>
      </c>
      <c r="AQ84" s="64">
        <f t="shared" si="84"/>
        <v>0</v>
      </c>
      <c r="AR84" s="64">
        <f t="shared" si="84"/>
        <v>0</v>
      </c>
      <c r="AS84" s="191">
        <f t="shared" ref="AS84:AV86" si="85">IF($C84="Major",AG84,0)</f>
        <v>0</v>
      </c>
      <c r="AT84" s="64">
        <f t="shared" si="85"/>
        <v>0</v>
      </c>
      <c r="AU84" s="64">
        <f t="shared" si="85"/>
        <v>0</v>
      </c>
      <c r="AV84" s="170">
        <f t="shared" si="85"/>
        <v>0</v>
      </c>
      <c r="AW84" s="64">
        <f>IF(AK84&gt;$Y$13,((AK84-$Y$13)*Summary!$G$31)+'Performance Failure Scenarios'!$Y$13,'Performance Failure Scenarios'!AK84)</f>
        <v>0</v>
      </c>
      <c r="AX84" s="64">
        <f>IF(AL84&gt;$Y$13,((AL84-$Y$13)*Summary!$G$31)+'Performance Failure Scenarios'!$Y$13,'Performance Failure Scenarios'!AL84)</f>
        <v>0</v>
      </c>
      <c r="AY84" s="64">
        <f>IF(AM84&gt;$Y$13,((AM84-$Y$13)*Summary!$G$31)+'Performance Failure Scenarios'!$Y$13,'Performance Failure Scenarios'!AM84)</f>
        <v>0</v>
      </c>
      <c r="AZ84" s="64">
        <f>IF(AN84&gt;$Y$13,((AN84-$Y$13)*Summary!$G$31)+'Performance Failure Scenarios'!$Y$13,'Performance Failure Scenarios'!AN84)</f>
        <v>0</v>
      </c>
      <c r="BA84" s="191">
        <f>IF(AO84&gt;$Y$13,((AO84-$Y$13)*Summary!$G$31)+'Performance Failure Scenarios'!$Y$13,'Performance Failure Scenarios'!AO84)</f>
        <v>0</v>
      </c>
      <c r="BB84" s="64">
        <f>IF(AP84&gt;$Y$13,((AP84-$Y$13)*Summary!$G$31)+'Performance Failure Scenarios'!$Y$13,'Performance Failure Scenarios'!AP84)</f>
        <v>0</v>
      </c>
      <c r="BC84" s="64">
        <f>IF(AQ84&gt;$Y$13,((AQ84-$Y$13)*Summary!$G$31)+'Performance Failure Scenarios'!$Y$13,'Performance Failure Scenarios'!AQ84)</f>
        <v>0</v>
      </c>
      <c r="BD84" s="200">
        <f>IF(AR84&gt;$Y$13,((AR84-$Y$13)*Summary!$G$31)+'Performance Failure Scenarios'!$Y$13,'Performance Failure Scenarios'!AR84)</f>
        <v>0</v>
      </c>
      <c r="BE84" s="64">
        <f>IF(AS84&gt;$Y$13,((AS84-$Y$13)*Summary!$G$31)+'Performance Failure Scenarios'!$Y$13,'Performance Failure Scenarios'!AS84)</f>
        <v>0</v>
      </c>
      <c r="BF84" s="64">
        <f>IF(AT84&gt;$Y$13,((AT84-$Y$13)*Summary!$G$31)+'Performance Failure Scenarios'!$Y$13,'Performance Failure Scenarios'!AT84)</f>
        <v>0</v>
      </c>
      <c r="BG84" s="64">
        <f>IF(AU84&gt;$Y$13,((AU84-$Y$13)*Summary!$G$31)+'Performance Failure Scenarios'!$Y$13,'Performance Failure Scenarios'!AU84)</f>
        <v>0</v>
      </c>
      <c r="BH84" s="170">
        <f>IF(AV84&gt;$Y$13,((AV84-$Y$13)*Summary!$G$31)+'Performance Failure Scenarios'!$Y$13,'Performance Failure Scenarios'!AV84)</f>
        <v>0</v>
      </c>
      <c r="BI84" s="90"/>
      <c r="BJ84" s="169">
        <f t="shared" ref="BJ84:BM86" si="86">(IF($C84=$BH$2,$BL$2,IF($C84=$BH$3,$BL$3,IF($C84=$BH$4,$BL$4,"ERROR"))))*((SUM(AW84+BA84+BE84)*12))</f>
        <v>0</v>
      </c>
      <c r="BK84" s="64">
        <f t="shared" si="86"/>
        <v>0</v>
      </c>
      <c r="BL84" s="64">
        <f t="shared" si="86"/>
        <v>0</v>
      </c>
      <c r="BM84" s="170">
        <f t="shared" si="86"/>
        <v>0</v>
      </c>
    </row>
    <row r="85" spans="1:65" ht="45.75" thickBot="1">
      <c r="A85" s="259" t="s">
        <v>427</v>
      </c>
      <c r="B85" s="259" t="s">
        <v>595</v>
      </c>
      <c r="C85" s="259" t="s">
        <v>69</v>
      </c>
      <c r="D85" s="259" t="s">
        <v>175</v>
      </c>
      <c r="E85" s="259" t="s">
        <v>175</v>
      </c>
      <c r="F85" s="259" t="s">
        <v>428</v>
      </c>
      <c r="G85" s="259" t="s">
        <v>106</v>
      </c>
      <c r="H85" s="259" t="s">
        <v>429</v>
      </c>
      <c r="I85"/>
      <c r="J85" s="272"/>
      <c r="K85" s="273"/>
      <c r="L85" s="273"/>
      <c r="M85" s="273"/>
      <c r="N85" s="274"/>
      <c r="O85" s="273"/>
      <c r="P85" s="273"/>
      <c r="Q85" s="273"/>
      <c r="R85" s="275"/>
      <c r="S85" s="121"/>
      <c r="T85" s="169">
        <f t="shared" si="77"/>
        <v>0</v>
      </c>
      <c r="U85" s="64">
        <f t="shared" si="77"/>
        <v>0</v>
      </c>
      <c r="V85" s="64">
        <f t="shared" si="77"/>
        <v>0</v>
      </c>
      <c r="W85" s="64">
        <f t="shared" si="77"/>
        <v>0</v>
      </c>
      <c r="X85" s="170"/>
      <c r="Y85" s="86"/>
      <c r="Z85" s="169">
        <f t="shared" si="78"/>
        <v>0</v>
      </c>
      <c r="AA85" s="64">
        <f>IF(C85="Minor",Z85,)</f>
        <v>0</v>
      </c>
      <c r="AB85" s="191">
        <f t="shared" si="79"/>
        <v>0</v>
      </c>
      <c r="AC85" s="64">
        <f>IF($C85="Minor",$AB85,)</f>
        <v>0</v>
      </c>
      <c r="AD85" s="64">
        <f>IF($C85="Medium",$AB85,)</f>
        <v>0</v>
      </c>
      <c r="AE85" s="170">
        <f>IF($C85="Major",$AB85,)</f>
        <v>0</v>
      </c>
      <c r="AF85" s="71"/>
      <c r="AG85" s="169">
        <f t="shared" si="80"/>
        <v>0</v>
      </c>
      <c r="AH85" s="64">
        <f t="shared" si="81"/>
        <v>0</v>
      </c>
      <c r="AI85" s="64">
        <f t="shared" si="82"/>
        <v>0</v>
      </c>
      <c r="AJ85" s="170">
        <f t="shared" si="83"/>
        <v>0</v>
      </c>
      <c r="AK85" s="169">
        <f>IF($C85="Minor",IF($AK$13="False",0,AG85),0)</f>
        <v>0</v>
      </c>
      <c r="AL85" s="64">
        <f>IF($C85="Minor",IF($AL$13="False",0,AH85),0)</f>
        <v>0</v>
      </c>
      <c r="AM85" s="64">
        <f>IF($C85="Minor",IF($AM$13="False",0,AI85),0)</f>
        <v>0</v>
      </c>
      <c r="AN85" s="170">
        <f>IF($C85="Minor",IF($AN$13="False",0,AJ85),0)</f>
        <v>0</v>
      </c>
      <c r="AO85" s="169">
        <f t="shared" si="84"/>
        <v>0</v>
      </c>
      <c r="AP85" s="64">
        <f t="shared" si="84"/>
        <v>0</v>
      </c>
      <c r="AQ85" s="64">
        <f t="shared" si="84"/>
        <v>0</v>
      </c>
      <c r="AR85" s="64">
        <f t="shared" si="84"/>
        <v>0</v>
      </c>
      <c r="AS85" s="191">
        <f t="shared" si="85"/>
        <v>0</v>
      </c>
      <c r="AT85" s="64">
        <f t="shared" si="85"/>
        <v>0</v>
      </c>
      <c r="AU85" s="64">
        <f t="shared" si="85"/>
        <v>0</v>
      </c>
      <c r="AV85" s="170">
        <f t="shared" si="85"/>
        <v>0</v>
      </c>
      <c r="AW85" s="64">
        <f>IF(AK85&gt;$Y$13,((AK85-$Y$13)*Summary!$G$31)+'Performance Failure Scenarios'!$Y$13,'Performance Failure Scenarios'!AK85)</f>
        <v>0</v>
      </c>
      <c r="AX85" s="64">
        <f>IF(AL85&gt;$Y$13,((AL85-$Y$13)*Summary!$G$31)+'Performance Failure Scenarios'!$Y$13,'Performance Failure Scenarios'!AL85)</f>
        <v>0</v>
      </c>
      <c r="AY85" s="64">
        <f>IF(AM85&gt;$Y$13,((AM85-$Y$13)*Summary!$G$31)+'Performance Failure Scenarios'!$Y$13,'Performance Failure Scenarios'!AM85)</f>
        <v>0</v>
      </c>
      <c r="AZ85" s="64">
        <f>IF(AN85&gt;$Y$13,((AN85-$Y$13)*Summary!$G$31)+'Performance Failure Scenarios'!$Y$13,'Performance Failure Scenarios'!AN85)</f>
        <v>0</v>
      </c>
      <c r="BA85" s="191">
        <f>IF(AO85&gt;$Y$13,((AO85-$Y$13)*Summary!$G$31)+'Performance Failure Scenarios'!$Y$13,'Performance Failure Scenarios'!AO85)</f>
        <v>0</v>
      </c>
      <c r="BB85" s="64">
        <f>IF(AP85&gt;$Y$13,((AP85-$Y$13)*Summary!$G$31)+'Performance Failure Scenarios'!$Y$13,'Performance Failure Scenarios'!AP85)</f>
        <v>0</v>
      </c>
      <c r="BC85" s="64">
        <f>IF(AQ85&gt;$Y$13,((AQ85-$Y$13)*Summary!$G$31)+'Performance Failure Scenarios'!$Y$13,'Performance Failure Scenarios'!AQ85)</f>
        <v>0</v>
      </c>
      <c r="BD85" s="200">
        <f>IF(AR85&gt;$Y$13,((AR85-$Y$13)*Summary!$G$31)+'Performance Failure Scenarios'!$Y$13,'Performance Failure Scenarios'!AR85)</f>
        <v>0</v>
      </c>
      <c r="BE85" s="64">
        <f>IF(AS85&gt;$Y$13,((AS85-$Y$13)*Summary!$G$31)+'Performance Failure Scenarios'!$Y$13,'Performance Failure Scenarios'!AS85)</f>
        <v>0</v>
      </c>
      <c r="BF85" s="64">
        <f>IF(AT85&gt;$Y$13,((AT85-$Y$13)*Summary!$G$31)+'Performance Failure Scenarios'!$Y$13,'Performance Failure Scenarios'!AT85)</f>
        <v>0</v>
      </c>
      <c r="BG85" s="64">
        <f>IF(AU85&gt;$Y$13,((AU85-$Y$13)*Summary!$G$31)+'Performance Failure Scenarios'!$Y$13,'Performance Failure Scenarios'!AU85)</f>
        <v>0</v>
      </c>
      <c r="BH85" s="170">
        <f>IF(AV85&gt;$Y$13,((AV85-$Y$13)*Summary!$G$31)+'Performance Failure Scenarios'!$Y$13,'Performance Failure Scenarios'!AV85)</f>
        <v>0</v>
      </c>
      <c r="BI85" s="90"/>
      <c r="BJ85" s="169">
        <f t="shared" si="86"/>
        <v>0</v>
      </c>
      <c r="BK85" s="64">
        <f t="shared" si="86"/>
        <v>0</v>
      </c>
      <c r="BL85" s="64">
        <f t="shared" si="86"/>
        <v>0</v>
      </c>
      <c r="BM85" s="170">
        <f t="shared" si="86"/>
        <v>0</v>
      </c>
    </row>
    <row r="86" spans="1:65" ht="72.75" customHeight="1" thickBot="1">
      <c r="A86" s="259" t="s">
        <v>430</v>
      </c>
      <c r="B86" s="259" t="s">
        <v>596</v>
      </c>
      <c r="C86" s="259" t="s">
        <v>67</v>
      </c>
      <c r="D86" s="259" t="s">
        <v>175</v>
      </c>
      <c r="E86" s="259" t="s">
        <v>175</v>
      </c>
      <c r="F86" s="259" t="s">
        <v>597</v>
      </c>
      <c r="G86" s="259" t="s">
        <v>88</v>
      </c>
      <c r="H86" s="259" t="s">
        <v>431</v>
      </c>
      <c r="I86"/>
      <c r="J86" s="272"/>
      <c r="K86" s="273"/>
      <c r="L86" s="273"/>
      <c r="M86" s="273"/>
      <c r="N86" s="274"/>
      <c r="O86" s="273"/>
      <c r="P86" s="273"/>
      <c r="Q86" s="273"/>
      <c r="R86" s="275"/>
      <c r="S86" s="121"/>
      <c r="T86" s="169">
        <f t="shared" si="77"/>
        <v>0</v>
      </c>
      <c r="U86" s="64">
        <f t="shared" si="77"/>
        <v>0</v>
      </c>
      <c r="V86" s="64">
        <f t="shared" si="77"/>
        <v>0</v>
      </c>
      <c r="W86" s="64">
        <f t="shared" si="77"/>
        <v>0</v>
      </c>
      <c r="X86" s="170"/>
      <c r="Y86" s="71"/>
      <c r="Z86" s="169">
        <f t="shared" ref="Z86" si="87">T86/12</f>
        <v>0</v>
      </c>
      <c r="AA86" s="64">
        <f>IF(C86="Minor",Z86,)</f>
        <v>0</v>
      </c>
      <c r="AB86" s="191">
        <f t="shared" ref="AB86" si="88">U86/12</f>
        <v>0</v>
      </c>
      <c r="AC86" s="64">
        <f>IF($C86="Minor",$AB86,)</f>
        <v>0</v>
      </c>
      <c r="AD86" s="64">
        <f>IF($C86="Medium",$AB86,)</f>
        <v>0</v>
      </c>
      <c r="AE86" s="170">
        <f>IF($C86="Major",$AB86,)</f>
        <v>0</v>
      </c>
      <c r="AF86" s="71"/>
      <c r="AG86" s="169">
        <f t="shared" ref="AG86" si="89">T86/12</f>
        <v>0</v>
      </c>
      <c r="AH86" s="64">
        <f t="shared" ref="AH86" si="90">U86/12</f>
        <v>0</v>
      </c>
      <c r="AI86" s="64">
        <f t="shared" ref="AI86" si="91">V86/12</f>
        <v>0</v>
      </c>
      <c r="AJ86" s="170">
        <f t="shared" ref="AJ86" si="92">W86/12</f>
        <v>0</v>
      </c>
      <c r="AK86" s="169">
        <f>IF($C86="Minor",IF($AK$13="False",0,AG86),0)</f>
        <v>0</v>
      </c>
      <c r="AL86" s="64">
        <f>IF($C86="Minor",IF($AL$13="False",0,AH86),0)</f>
        <v>0</v>
      </c>
      <c r="AM86" s="64">
        <f>IF($C86="Minor",IF($AM$13="False",0,AI86),0)</f>
        <v>0</v>
      </c>
      <c r="AN86" s="170">
        <f>IF($C86="Minor",IF($AN$13="False",0,AJ86),0)</f>
        <v>0</v>
      </c>
      <c r="AO86" s="169">
        <f t="shared" si="84"/>
        <v>0</v>
      </c>
      <c r="AP86" s="64">
        <f t="shared" si="84"/>
        <v>0</v>
      </c>
      <c r="AQ86" s="64">
        <f t="shared" si="84"/>
        <v>0</v>
      </c>
      <c r="AR86" s="64">
        <f t="shared" si="84"/>
        <v>0</v>
      </c>
      <c r="AS86" s="191">
        <f t="shared" si="85"/>
        <v>0</v>
      </c>
      <c r="AT86" s="64">
        <f t="shared" si="85"/>
        <v>0</v>
      </c>
      <c r="AU86" s="64">
        <f t="shared" si="85"/>
        <v>0</v>
      </c>
      <c r="AV86" s="170">
        <f t="shared" si="85"/>
        <v>0</v>
      </c>
      <c r="AW86" s="64">
        <f>IF(AK86&gt;$Y$13,((AK86-$Y$13)*Summary!$G$31)+'Performance Failure Scenarios'!$Y$13,'Performance Failure Scenarios'!AK86)</f>
        <v>0</v>
      </c>
      <c r="AX86" s="64">
        <f>IF(AL86&gt;$Y$13,((AL86-$Y$13)*Summary!$G$31)+'Performance Failure Scenarios'!$Y$13,'Performance Failure Scenarios'!AL86)</f>
        <v>0</v>
      </c>
      <c r="AY86" s="64">
        <f>IF(AM86&gt;$Y$13,((AM86-$Y$13)*Summary!$G$31)+'Performance Failure Scenarios'!$Y$13,'Performance Failure Scenarios'!AM86)</f>
        <v>0</v>
      </c>
      <c r="AZ86" s="64">
        <f>IF(AN86&gt;$Y$13,((AN86-$Y$13)*Summary!$G$31)+'Performance Failure Scenarios'!$Y$13,'Performance Failure Scenarios'!AN86)</f>
        <v>0</v>
      </c>
      <c r="BA86" s="191">
        <f>IF(AO86&gt;$Y$13,((AO86-$Y$13)*Summary!$G$31)+'Performance Failure Scenarios'!$Y$13,'Performance Failure Scenarios'!AO86)</f>
        <v>0</v>
      </c>
      <c r="BB86" s="64">
        <f>IF(AP86&gt;$Y$13,((AP86-$Y$13)*Summary!$G$31)+'Performance Failure Scenarios'!$Y$13,'Performance Failure Scenarios'!AP86)</f>
        <v>0</v>
      </c>
      <c r="BC86" s="64">
        <f>IF(AQ86&gt;$Y$13,((AQ86-$Y$13)*Summary!$G$31)+'Performance Failure Scenarios'!$Y$13,'Performance Failure Scenarios'!AQ86)</f>
        <v>0</v>
      </c>
      <c r="BD86" s="200">
        <f>IF(AR86&gt;$Y$13,((AR86-$Y$13)*Summary!$G$31)+'Performance Failure Scenarios'!$Y$13,'Performance Failure Scenarios'!AR86)</f>
        <v>0</v>
      </c>
      <c r="BE86" s="64">
        <f>IF(AS86&gt;$Y$13,((AS86-$Y$13)*Summary!$G$31)+'Performance Failure Scenarios'!$Y$13,'Performance Failure Scenarios'!AS86)</f>
        <v>0</v>
      </c>
      <c r="BF86" s="64">
        <f>IF(AT86&gt;$Y$13,((AT86-$Y$13)*Summary!$G$31)+'Performance Failure Scenarios'!$Y$13,'Performance Failure Scenarios'!AT86)</f>
        <v>0</v>
      </c>
      <c r="BG86" s="64">
        <f>IF(AU86&gt;$Y$13,((AU86-$Y$13)*Summary!$G$31)+'Performance Failure Scenarios'!$Y$13,'Performance Failure Scenarios'!AU86)</f>
        <v>0</v>
      </c>
      <c r="BH86" s="170">
        <f>IF(AV86&gt;$Y$13,((AV86-$Y$13)*Summary!$G$31)+'Performance Failure Scenarios'!$Y$13,'Performance Failure Scenarios'!AV86)</f>
        <v>0</v>
      </c>
      <c r="BI86" s="90"/>
      <c r="BJ86" s="169">
        <f t="shared" si="86"/>
        <v>0</v>
      </c>
      <c r="BK86" s="64">
        <f t="shared" si="86"/>
        <v>0</v>
      </c>
      <c r="BL86" s="64">
        <f t="shared" si="86"/>
        <v>0</v>
      </c>
      <c r="BM86" s="170">
        <f t="shared" si="86"/>
        <v>0</v>
      </c>
    </row>
    <row r="87" spans="1:65" ht="13.5" customHeight="1" thickBot="1">
      <c r="A87" s="460" t="s">
        <v>220</v>
      </c>
      <c r="B87" s="460"/>
      <c r="C87" s="460"/>
      <c r="D87" s="460"/>
      <c r="E87" s="460"/>
      <c r="F87" s="460"/>
      <c r="G87" s="460"/>
      <c r="H87" s="460"/>
      <c r="I87"/>
      <c r="J87" s="276"/>
      <c r="K87" s="277"/>
      <c r="L87" s="277"/>
      <c r="M87" s="277"/>
      <c r="N87" s="274"/>
      <c r="O87" s="277"/>
      <c r="P87" s="277"/>
      <c r="Q87" s="277"/>
      <c r="R87" s="278"/>
      <c r="S87" s="121"/>
      <c r="T87" s="167"/>
      <c r="U87" s="62"/>
      <c r="V87" s="62"/>
      <c r="W87" s="62"/>
      <c r="X87" s="168"/>
      <c r="Y87" s="71"/>
      <c r="Z87" s="167"/>
      <c r="AA87" s="62"/>
      <c r="AB87" s="190"/>
      <c r="AC87" s="62"/>
      <c r="AD87" s="62"/>
      <c r="AE87" s="168"/>
      <c r="AF87" s="71"/>
      <c r="AG87" s="167"/>
      <c r="AH87" s="62"/>
      <c r="AI87" s="62"/>
      <c r="AJ87" s="168"/>
      <c r="AK87" s="167"/>
      <c r="AL87" s="62"/>
      <c r="AM87" s="62"/>
      <c r="AN87" s="168"/>
      <c r="AO87" s="167"/>
      <c r="AP87" s="62"/>
      <c r="AQ87" s="62"/>
      <c r="AR87" s="62"/>
      <c r="AS87" s="190"/>
      <c r="AT87" s="62"/>
      <c r="AU87" s="62"/>
      <c r="AV87" s="168"/>
      <c r="AW87" s="62"/>
      <c r="AX87" s="62"/>
      <c r="AY87" s="62"/>
      <c r="AZ87" s="62"/>
      <c r="BA87" s="190"/>
      <c r="BB87" s="62"/>
      <c r="BC87" s="62"/>
      <c r="BD87" s="199"/>
      <c r="BE87" s="62"/>
      <c r="BF87" s="62"/>
      <c r="BG87" s="62"/>
      <c r="BH87" s="168"/>
      <c r="BI87" s="90"/>
      <c r="BJ87" s="167"/>
      <c r="BK87" s="62"/>
      <c r="BL87" s="62"/>
      <c r="BM87" s="168"/>
    </row>
    <row r="88" spans="1:65" ht="68.25" thickBot="1">
      <c r="A88" s="259" t="s">
        <v>432</v>
      </c>
      <c r="B88" s="259" t="s">
        <v>598</v>
      </c>
      <c r="C88" s="259" t="s">
        <v>68</v>
      </c>
      <c r="D88" s="259" t="s">
        <v>175</v>
      </c>
      <c r="E88" s="259" t="s">
        <v>175</v>
      </c>
      <c r="F88" s="259" t="s">
        <v>166</v>
      </c>
      <c r="G88" s="259" t="s">
        <v>88</v>
      </c>
      <c r="H88" s="259" t="s">
        <v>433</v>
      </c>
      <c r="I88"/>
      <c r="J88" s="272"/>
      <c r="K88" s="273"/>
      <c r="L88" s="273"/>
      <c r="M88" s="273"/>
      <c r="N88" s="274"/>
      <c r="O88" s="273"/>
      <c r="P88" s="273"/>
      <c r="Q88" s="273"/>
      <c r="R88" s="275"/>
      <c r="S88" s="121"/>
      <c r="T88" s="169">
        <f t="shared" ref="T88:W90" si="93">J88*O88</f>
        <v>0</v>
      </c>
      <c r="U88" s="64">
        <f t="shared" si="93"/>
        <v>0</v>
      </c>
      <c r="V88" s="64">
        <f t="shared" si="93"/>
        <v>0</v>
      </c>
      <c r="W88" s="64">
        <f t="shared" si="93"/>
        <v>0</v>
      </c>
      <c r="X88" s="170"/>
      <c r="Y88" s="86"/>
      <c r="Z88" s="169">
        <f t="shared" si="78"/>
        <v>0</v>
      </c>
      <c r="AA88" s="64">
        <f>IF(C88="Minor",Z88,)</f>
        <v>0</v>
      </c>
      <c r="AB88" s="191">
        <f t="shared" si="79"/>
        <v>0</v>
      </c>
      <c r="AC88" s="64">
        <f>IF($C88="Minor",$AB88,)</f>
        <v>0</v>
      </c>
      <c r="AD88" s="64">
        <f>IF($C88="Medium",$AB88,)</f>
        <v>0</v>
      </c>
      <c r="AE88" s="170">
        <f>IF($C88="Major",$AB88,)</f>
        <v>0</v>
      </c>
      <c r="AF88" s="71"/>
      <c r="AG88" s="169">
        <f t="shared" si="80"/>
        <v>0</v>
      </c>
      <c r="AH88" s="64">
        <f t="shared" si="81"/>
        <v>0</v>
      </c>
      <c r="AI88" s="64">
        <f t="shared" si="82"/>
        <v>0</v>
      </c>
      <c r="AJ88" s="170">
        <f t="shared" si="83"/>
        <v>0</v>
      </c>
      <c r="AK88" s="169">
        <f>IF($C88="Minor",IF($AK$13="False",0,AG88),0)</f>
        <v>0</v>
      </c>
      <c r="AL88" s="64">
        <f>IF($C88="Minor",IF($AL$13="False",0,AH88),0)</f>
        <v>0</v>
      </c>
      <c r="AM88" s="64">
        <f>IF($C88="Minor",IF($AM$13="False",0,AI88),0)</f>
        <v>0</v>
      </c>
      <c r="AN88" s="170">
        <f>IF($C88="Minor",IF($AN$13="False",0,AJ88),0)</f>
        <v>0</v>
      </c>
      <c r="AO88" s="169">
        <f t="shared" ref="AO88:AR90" si="94">IF($C88="Medium",AG88,0)</f>
        <v>0</v>
      </c>
      <c r="AP88" s="64">
        <f t="shared" si="94"/>
        <v>0</v>
      </c>
      <c r="AQ88" s="64">
        <f t="shared" si="94"/>
        <v>0</v>
      </c>
      <c r="AR88" s="64">
        <f t="shared" si="94"/>
        <v>0</v>
      </c>
      <c r="AS88" s="191">
        <f t="shared" ref="AS88:AV90" si="95">IF($C88="Major",AG88,0)</f>
        <v>0</v>
      </c>
      <c r="AT88" s="64">
        <f t="shared" si="95"/>
        <v>0</v>
      </c>
      <c r="AU88" s="64">
        <f t="shared" si="95"/>
        <v>0</v>
      </c>
      <c r="AV88" s="170">
        <f t="shared" si="95"/>
        <v>0</v>
      </c>
      <c r="AW88" s="64">
        <f>IF(AK88&gt;$Y$13,((AK88-$Y$13)*Summary!$G$31)+'Performance Failure Scenarios'!$Y$13,'Performance Failure Scenarios'!AK88)</f>
        <v>0</v>
      </c>
      <c r="AX88" s="64">
        <f>IF(AL88&gt;$Y$13,((AL88-$Y$13)*Summary!$G$31)+'Performance Failure Scenarios'!$Y$13,'Performance Failure Scenarios'!AL88)</f>
        <v>0</v>
      </c>
      <c r="AY88" s="64">
        <f>IF(AM88&gt;$Y$13,((AM88-$Y$13)*Summary!$G$31)+'Performance Failure Scenarios'!$Y$13,'Performance Failure Scenarios'!AM88)</f>
        <v>0</v>
      </c>
      <c r="AZ88" s="64">
        <f>IF(AN88&gt;$Y$13,((AN88-$Y$13)*Summary!$G$31)+'Performance Failure Scenarios'!$Y$13,'Performance Failure Scenarios'!AN88)</f>
        <v>0</v>
      </c>
      <c r="BA88" s="191">
        <f>IF(AO88&gt;$Y$13,((AO88-$Y$13)*Summary!$G$31)+'Performance Failure Scenarios'!$Y$13,'Performance Failure Scenarios'!AO88)</f>
        <v>0</v>
      </c>
      <c r="BB88" s="64">
        <f>IF(AP88&gt;$Y$13,((AP88-$Y$13)*Summary!$G$31)+'Performance Failure Scenarios'!$Y$13,'Performance Failure Scenarios'!AP88)</f>
        <v>0</v>
      </c>
      <c r="BC88" s="64">
        <f>IF(AQ88&gt;$Y$13,((AQ88-$Y$13)*Summary!$G$31)+'Performance Failure Scenarios'!$Y$13,'Performance Failure Scenarios'!AQ88)</f>
        <v>0</v>
      </c>
      <c r="BD88" s="200">
        <f>IF(AR88&gt;$Y$13,((AR88-$Y$13)*Summary!$G$31)+'Performance Failure Scenarios'!$Y$13,'Performance Failure Scenarios'!AR88)</f>
        <v>0</v>
      </c>
      <c r="BE88" s="64">
        <f>IF(AS88&gt;$Y$13,((AS88-$Y$13)*Summary!$G$31)+'Performance Failure Scenarios'!$Y$13,'Performance Failure Scenarios'!AS88)</f>
        <v>0</v>
      </c>
      <c r="BF88" s="64">
        <f>IF(AT88&gt;$Y$13,((AT88-$Y$13)*Summary!$G$31)+'Performance Failure Scenarios'!$Y$13,'Performance Failure Scenarios'!AT88)</f>
        <v>0</v>
      </c>
      <c r="BG88" s="64">
        <f>IF(AU88&gt;$Y$13,((AU88-$Y$13)*Summary!$G$31)+'Performance Failure Scenarios'!$Y$13,'Performance Failure Scenarios'!AU88)</f>
        <v>0</v>
      </c>
      <c r="BH88" s="170">
        <f>IF(AV88&gt;$Y$13,((AV88-$Y$13)*Summary!$G$31)+'Performance Failure Scenarios'!$Y$13,'Performance Failure Scenarios'!AV88)</f>
        <v>0</v>
      </c>
      <c r="BI88" s="90"/>
      <c r="BJ88" s="169">
        <f t="shared" ref="BJ88:BM90" si="96">(IF($C88=$BH$2,$BL$2,IF($C88=$BH$3,$BL$3,IF($C88=$BH$4,$BL$4,"ERROR"))))*((SUM(AW88+BA88+BE88)*12))</f>
        <v>0</v>
      </c>
      <c r="BK88" s="64">
        <f t="shared" si="96"/>
        <v>0</v>
      </c>
      <c r="BL88" s="64">
        <f t="shared" si="96"/>
        <v>0</v>
      </c>
      <c r="BM88" s="170">
        <f t="shared" si="96"/>
        <v>0</v>
      </c>
    </row>
    <row r="89" spans="1:65" ht="57" thickBot="1">
      <c r="A89" s="259" t="s">
        <v>434</v>
      </c>
      <c r="B89" s="259" t="s">
        <v>599</v>
      </c>
      <c r="C89" s="259" t="s">
        <v>68</v>
      </c>
      <c r="D89" s="259" t="s">
        <v>175</v>
      </c>
      <c r="E89" s="259" t="s">
        <v>175</v>
      </c>
      <c r="F89" s="259" t="s">
        <v>435</v>
      </c>
      <c r="G89" s="259" t="s">
        <v>88</v>
      </c>
      <c r="H89" s="259" t="s">
        <v>338</v>
      </c>
      <c r="I89"/>
      <c r="J89" s="272"/>
      <c r="K89" s="273"/>
      <c r="L89" s="273"/>
      <c r="M89" s="273"/>
      <c r="N89" s="274"/>
      <c r="O89" s="273"/>
      <c r="P89" s="273"/>
      <c r="Q89" s="273"/>
      <c r="R89" s="275"/>
      <c r="S89" s="121"/>
      <c r="T89" s="169">
        <f t="shared" si="93"/>
        <v>0</v>
      </c>
      <c r="U89" s="64">
        <f t="shared" si="93"/>
        <v>0</v>
      </c>
      <c r="V89" s="64">
        <f t="shared" si="93"/>
        <v>0</v>
      </c>
      <c r="W89" s="64">
        <f t="shared" si="93"/>
        <v>0</v>
      </c>
      <c r="X89" s="170"/>
      <c r="Y89" s="71"/>
      <c r="Z89" s="169">
        <f t="shared" si="78"/>
        <v>0</v>
      </c>
      <c r="AA89" s="64">
        <f>IF(C89="Minor",Z89,)</f>
        <v>0</v>
      </c>
      <c r="AB89" s="191">
        <f t="shared" si="79"/>
        <v>0</v>
      </c>
      <c r="AC89" s="64">
        <f>IF($C89="Minor",$AB89,)</f>
        <v>0</v>
      </c>
      <c r="AD89" s="64">
        <f>IF($C89="Medium",$AB89,)</f>
        <v>0</v>
      </c>
      <c r="AE89" s="170">
        <f>IF($C89="Major",$AB89,)</f>
        <v>0</v>
      </c>
      <c r="AF89" s="71"/>
      <c r="AG89" s="169">
        <f t="shared" si="80"/>
        <v>0</v>
      </c>
      <c r="AH89" s="64">
        <f t="shared" si="81"/>
        <v>0</v>
      </c>
      <c r="AI89" s="64">
        <f t="shared" si="82"/>
        <v>0</v>
      </c>
      <c r="AJ89" s="170">
        <f t="shared" si="83"/>
        <v>0</v>
      </c>
      <c r="AK89" s="169">
        <f>IF($C89="Minor",IF($AK$13="False",0,AG89),0)</f>
        <v>0</v>
      </c>
      <c r="AL89" s="64">
        <f>IF($C89="Minor",IF($AL$13="False",0,AH89),0)</f>
        <v>0</v>
      </c>
      <c r="AM89" s="64">
        <f>IF($C89="Minor",IF($AM$13="False",0,AI89),0)</f>
        <v>0</v>
      </c>
      <c r="AN89" s="170">
        <f>IF($C89="Minor",IF($AN$13="False",0,AJ89),0)</f>
        <v>0</v>
      </c>
      <c r="AO89" s="169">
        <f t="shared" si="94"/>
        <v>0</v>
      </c>
      <c r="AP89" s="64">
        <f t="shared" si="94"/>
        <v>0</v>
      </c>
      <c r="AQ89" s="64">
        <f t="shared" si="94"/>
        <v>0</v>
      </c>
      <c r="AR89" s="64">
        <f t="shared" si="94"/>
        <v>0</v>
      </c>
      <c r="AS89" s="191">
        <f t="shared" si="95"/>
        <v>0</v>
      </c>
      <c r="AT89" s="64">
        <f t="shared" si="95"/>
        <v>0</v>
      </c>
      <c r="AU89" s="64">
        <f t="shared" si="95"/>
        <v>0</v>
      </c>
      <c r="AV89" s="170">
        <f t="shared" si="95"/>
        <v>0</v>
      </c>
      <c r="AW89" s="64">
        <f>IF(AK89&gt;$Y$13,((AK89-$Y$13)*Summary!$G$31)+'Performance Failure Scenarios'!$Y$13,'Performance Failure Scenarios'!AK89)</f>
        <v>0</v>
      </c>
      <c r="AX89" s="64">
        <f>IF(AL89&gt;$Y$13,((AL89-$Y$13)*Summary!$G$31)+'Performance Failure Scenarios'!$Y$13,'Performance Failure Scenarios'!AL89)</f>
        <v>0</v>
      </c>
      <c r="AY89" s="64">
        <f>IF(AM89&gt;$Y$13,((AM89-$Y$13)*Summary!$G$31)+'Performance Failure Scenarios'!$Y$13,'Performance Failure Scenarios'!AM89)</f>
        <v>0</v>
      </c>
      <c r="AZ89" s="64">
        <f>IF(AN89&gt;$Y$13,((AN89-$Y$13)*Summary!$G$31)+'Performance Failure Scenarios'!$Y$13,'Performance Failure Scenarios'!AN89)</f>
        <v>0</v>
      </c>
      <c r="BA89" s="191">
        <f>IF(AO89&gt;$Y$13,((AO89-$Y$13)*Summary!$G$31)+'Performance Failure Scenarios'!$Y$13,'Performance Failure Scenarios'!AO89)</f>
        <v>0</v>
      </c>
      <c r="BB89" s="64">
        <f>IF(AP89&gt;$Y$13,((AP89-$Y$13)*Summary!$G$31)+'Performance Failure Scenarios'!$Y$13,'Performance Failure Scenarios'!AP89)</f>
        <v>0</v>
      </c>
      <c r="BC89" s="64">
        <f>IF(AQ89&gt;$Y$13,((AQ89-$Y$13)*Summary!$G$31)+'Performance Failure Scenarios'!$Y$13,'Performance Failure Scenarios'!AQ89)</f>
        <v>0</v>
      </c>
      <c r="BD89" s="200">
        <f>IF(AR89&gt;$Y$13,((AR89-$Y$13)*Summary!$G$31)+'Performance Failure Scenarios'!$Y$13,'Performance Failure Scenarios'!AR89)</f>
        <v>0</v>
      </c>
      <c r="BE89" s="64">
        <f>IF(AS89&gt;$Y$13,((AS89-$Y$13)*Summary!$G$31)+'Performance Failure Scenarios'!$Y$13,'Performance Failure Scenarios'!AS89)</f>
        <v>0</v>
      </c>
      <c r="BF89" s="64">
        <f>IF(AT89&gt;$Y$13,((AT89-$Y$13)*Summary!$G$31)+'Performance Failure Scenarios'!$Y$13,'Performance Failure Scenarios'!AT89)</f>
        <v>0</v>
      </c>
      <c r="BG89" s="64">
        <f>IF(AU89&gt;$Y$13,((AU89-$Y$13)*Summary!$G$31)+'Performance Failure Scenarios'!$Y$13,'Performance Failure Scenarios'!AU89)</f>
        <v>0</v>
      </c>
      <c r="BH89" s="170">
        <f>IF(AV89&gt;$Y$13,((AV89-$Y$13)*Summary!$G$31)+'Performance Failure Scenarios'!$Y$13,'Performance Failure Scenarios'!AV89)</f>
        <v>0</v>
      </c>
      <c r="BI89" s="90"/>
      <c r="BJ89" s="169">
        <f t="shared" si="96"/>
        <v>0</v>
      </c>
      <c r="BK89" s="64">
        <f t="shared" si="96"/>
        <v>0</v>
      </c>
      <c r="BL89" s="64">
        <f t="shared" si="96"/>
        <v>0</v>
      </c>
      <c r="BM89" s="170">
        <f t="shared" si="96"/>
        <v>0</v>
      </c>
    </row>
    <row r="90" spans="1:65" ht="79.5" thickBot="1">
      <c r="A90" s="259" t="s">
        <v>436</v>
      </c>
      <c r="B90" s="259" t="s">
        <v>600</v>
      </c>
      <c r="C90" s="259" t="s">
        <v>68</v>
      </c>
      <c r="D90" s="259" t="s">
        <v>175</v>
      </c>
      <c r="E90" s="259" t="s">
        <v>175</v>
      </c>
      <c r="F90" s="259" t="s">
        <v>437</v>
      </c>
      <c r="G90" s="259" t="s">
        <v>88</v>
      </c>
      <c r="H90" s="259" t="s">
        <v>339</v>
      </c>
      <c r="I90"/>
      <c r="J90" s="272"/>
      <c r="K90" s="273"/>
      <c r="L90" s="273"/>
      <c r="M90" s="273"/>
      <c r="N90" s="274"/>
      <c r="O90" s="273"/>
      <c r="P90" s="273"/>
      <c r="Q90" s="273"/>
      <c r="R90" s="275"/>
      <c r="S90" s="121"/>
      <c r="T90" s="169">
        <f t="shared" si="93"/>
        <v>0</v>
      </c>
      <c r="U90" s="64">
        <f t="shared" si="93"/>
        <v>0</v>
      </c>
      <c r="V90" s="64">
        <f t="shared" si="93"/>
        <v>0</v>
      </c>
      <c r="W90" s="64">
        <f t="shared" si="93"/>
        <v>0</v>
      </c>
      <c r="X90" s="170"/>
      <c r="Y90" s="71"/>
      <c r="Z90" s="169">
        <f t="shared" si="78"/>
        <v>0</v>
      </c>
      <c r="AA90" s="64">
        <f>IF(C90="Minor",Z90,)</f>
        <v>0</v>
      </c>
      <c r="AB90" s="191">
        <f t="shared" si="79"/>
        <v>0</v>
      </c>
      <c r="AC90" s="64">
        <f>IF($C90="Minor",$AB90,)</f>
        <v>0</v>
      </c>
      <c r="AD90" s="64">
        <f>IF($C90="Medium",$AB90,)</f>
        <v>0</v>
      </c>
      <c r="AE90" s="170">
        <f>IF($C90="Major",$AB90,)</f>
        <v>0</v>
      </c>
      <c r="AF90" s="71"/>
      <c r="AG90" s="169">
        <f t="shared" si="80"/>
        <v>0</v>
      </c>
      <c r="AH90" s="64">
        <f t="shared" si="81"/>
        <v>0</v>
      </c>
      <c r="AI90" s="64">
        <f t="shared" si="82"/>
        <v>0</v>
      </c>
      <c r="AJ90" s="170">
        <f t="shared" si="83"/>
        <v>0</v>
      </c>
      <c r="AK90" s="169">
        <f>IF($C90="Minor",IF($AK$13="False",0,AG90),0)</f>
        <v>0</v>
      </c>
      <c r="AL90" s="64">
        <f>IF($C90="Minor",IF($AL$13="False",0,AH90),0)</f>
        <v>0</v>
      </c>
      <c r="AM90" s="64">
        <f>IF($C90="Minor",IF($AM$13="False",0,AI90),0)</f>
        <v>0</v>
      </c>
      <c r="AN90" s="170">
        <f>IF($C90="Minor",IF($AN$13="False",0,AJ90),0)</f>
        <v>0</v>
      </c>
      <c r="AO90" s="169">
        <f t="shared" si="94"/>
        <v>0</v>
      </c>
      <c r="AP90" s="64">
        <f t="shared" si="94"/>
        <v>0</v>
      </c>
      <c r="AQ90" s="64">
        <f t="shared" si="94"/>
        <v>0</v>
      </c>
      <c r="AR90" s="64">
        <f t="shared" si="94"/>
        <v>0</v>
      </c>
      <c r="AS90" s="191">
        <f t="shared" si="95"/>
        <v>0</v>
      </c>
      <c r="AT90" s="64">
        <f t="shared" si="95"/>
        <v>0</v>
      </c>
      <c r="AU90" s="64">
        <f t="shared" si="95"/>
        <v>0</v>
      </c>
      <c r="AV90" s="170">
        <f t="shared" si="95"/>
        <v>0</v>
      </c>
      <c r="AW90" s="64">
        <f>IF(AK90&gt;$Y$13,((AK90-$Y$13)*Summary!$G$31)+'Performance Failure Scenarios'!$Y$13,'Performance Failure Scenarios'!AK90)</f>
        <v>0</v>
      </c>
      <c r="AX90" s="64">
        <f>IF(AL90&gt;$Y$13,((AL90-$Y$13)*Summary!$G$31)+'Performance Failure Scenarios'!$Y$13,'Performance Failure Scenarios'!AL90)</f>
        <v>0</v>
      </c>
      <c r="AY90" s="64">
        <f>IF(AM90&gt;$Y$13,((AM90-$Y$13)*Summary!$G$31)+'Performance Failure Scenarios'!$Y$13,'Performance Failure Scenarios'!AM90)</f>
        <v>0</v>
      </c>
      <c r="AZ90" s="64">
        <f>IF(AN90&gt;$Y$13,((AN90-$Y$13)*Summary!$G$31)+'Performance Failure Scenarios'!$Y$13,'Performance Failure Scenarios'!AN90)</f>
        <v>0</v>
      </c>
      <c r="BA90" s="191">
        <f>IF(AO90&gt;$Y$13,((AO90-$Y$13)*Summary!$G$31)+'Performance Failure Scenarios'!$Y$13,'Performance Failure Scenarios'!AO90)</f>
        <v>0</v>
      </c>
      <c r="BB90" s="64">
        <f>IF(AP90&gt;$Y$13,((AP90-$Y$13)*Summary!$G$31)+'Performance Failure Scenarios'!$Y$13,'Performance Failure Scenarios'!AP90)</f>
        <v>0</v>
      </c>
      <c r="BC90" s="64">
        <f>IF(AQ90&gt;$Y$13,((AQ90-$Y$13)*Summary!$G$31)+'Performance Failure Scenarios'!$Y$13,'Performance Failure Scenarios'!AQ90)</f>
        <v>0</v>
      </c>
      <c r="BD90" s="200">
        <f>IF(AR90&gt;$Y$13,((AR90-$Y$13)*Summary!$G$31)+'Performance Failure Scenarios'!$Y$13,'Performance Failure Scenarios'!AR90)</f>
        <v>0</v>
      </c>
      <c r="BE90" s="64">
        <f>IF(AS90&gt;$Y$13,((AS90-$Y$13)*Summary!$G$31)+'Performance Failure Scenarios'!$Y$13,'Performance Failure Scenarios'!AS90)</f>
        <v>0</v>
      </c>
      <c r="BF90" s="64">
        <f>IF(AT90&gt;$Y$13,((AT90-$Y$13)*Summary!$G$31)+'Performance Failure Scenarios'!$Y$13,'Performance Failure Scenarios'!AT90)</f>
        <v>0</v>
      </c>
      <c r="BG90" s="64">
        <f>IF(AU90&gt;$Y$13,((AU90-$Y$13)*Summary!$G$31)+'Performance Failure Scenarios'!$Y$13,'Performance Failure Scenarios'!AU90)</f>
        <v>0</v>
      </c>
      <c r="BH90" s="170">
        <f>IF(AV90&gt;$Y$13,((AV90-$Y$13)*Summary!$G$31)+'Performance Failure Scenarios'!$Y$13,'Performance Failure Scenarios'!AV90)</f>
        <v>0</v>
      </c>
      <c r="BI90" s="90"/>
      <c r="BJ90" s="169">
        <f t="shared" si="96"/>
        <v>0</v>
      </c>
      <c r="BK90" s="64">
        <f t="shared" si="96"/>
        <v>0</v>
      </c>
      <c r="BL90" s="64">
        <f t="shared" si="96"/>
        <v>0</v>
      </c>
      <c r="BM90" s="170">
        <f t="shared" si="96"/>
        <v>0</v>
      </c>
    </row>
    <row r="91" spans="1:65" ht="13.5" customHeight="1" thickBot="1">
      <c r="A91" s="460" t="s">
        <v>221</v>
      </c>
      <c r="B91" s="460"/>
      <c r="C91" s="460"/>
      <c r="D91" s="460"/>
      <c r="E91" s="460"/>
      <c r="F91" s="460"/>
      <c r="G91" s="460"/>
      <c r="H91" s="460"/>
      <c r="I91"/>
      <c r="J91" s="276"/>
      <c r="K91" s="277"/>
      <c r="L91" s="277"/>
      <c r="M91" s="277"/>
      <c r="N91" s="274"/>
      <c r="O91" s="277"/>
      <c r="P91" s="277"/>
      <c r="Q91" s="277"/>
      <c r="R91" s="278"/>
      <c r="S91" s="121"/>
      <c r="T91" s="167"/>
      <c r="U91" s="62"/>
      <c r="V91" s="62"/>
      <c r="W91" s="62"/>
      <c r="X91" s="168"/>
      <c r="Y91" s="71"/>
      <c r="Z91" s="167"/>
      <c r="AA91" s="62"/>
      <c r="AB91" s="190"/>
      <c r="AC91" s="62"/>
      <c r="AD91" s="62"/>
      <c r="AE91" s="168"/>
      <c r="AF91" s="71"/>
      <c r="AG91" s="167"/>
      <c r="AH91" s="62"/>
      <c r="AI91" s="62"/>
      <c r="AJ91" s="168"/>
      <c r="AK91" s="167"/>
      <c r="AL91" s="62"/>
      <c r="AM91" s="62"/>
      <c r="AN91" s="168"/>
      <c r="AO91" s="167"/>
      <c r="AP91" s="62"/>
      <c r="AQ91" s="62"/>
      <c r="AR91" s="62"/>
      <c r="AS91" s="190"/>
      <c r="AT91" s="62"/>
      <c r="AU91" s="62"/>
      <c r="AV91" s="168"/>
      <c r="AW91" s="62"/>
      <c r="AX91" s="62"/>
      <c r="AY91" s="62"/>
      <c r="AZ91" s="62"/>
      <c r="BA91" s="190"/>
      <c r="BB91" s="62"/>
      <c r="BC91" s="62"/>
      <c r="BD91" s="199"/>
      <c r="BE91" s="62"/>
      <c r="BF91" s="62"/>
      <c r="BG91" s="62"/>
      <c r="BH91" s="168"/>
      <c r="BI91" s="90"/>
      <c r="BJ91" s="167"/>
      <c r="BK91" s="62"/>
      <c r="BL91" s="62"/>
      <c r="BM91" s="168"/>
    </row>
    <row r="92" spans="1:65" ht="65.25" customHeight="1" thickBot="1">
      <c r="A92" s="259" t="s">
        <v>438</v>
      </c>
      <c r="B92" s="259" t="s">
        <v>601</v>
      </c>
      <c r="C92" s="259" t="s">
        <v>67</v>
      </c>
      <c r="D92" s="259" t="s">
        <v>175</v>
      </c>
      <c r="E92" s="259" t="s">
        <v>175</v>
      </c>
      <c r="F92" s="259" t="s">
        <v>439</v>
      </c>
      <c r="G92" s="259" t="s">
        <v>88</v>
      </c>
      <c r="H92" s="259" t="s">
        <v>440</v>
      </c>
      <c r="I92"/>
      <c r="J92" s="272"/>
      <c r="K92" s="273"/>
      <c r="L92" s="273"/>
      <c r="M92" s="273"/>
      <c r="N92" s="274"/>
      <c r="O92" s="273"/>
      <c r="P92" s="273"/>
      <c r="Q92" s="273"/>
      <c r="R92" s="275"/>
      <c r="S92" s="121"/>
      <c r="T92" s="169">
        <f t="shared" ref="T92:W95" si="97">J92*O92</f>
        <v>0</v>
      </c>
      <c r="U92" s="64">
        <f t="shared" si="97"/>
        <v>0</v>
      </c>
      <c r="V92" s="64">
        <f t="shared" si="97"/>
        <v>0</v>
      </c>
      <c r="W92" s="64">
        <f t="shared" si="97"/>
        <v>0</v>
      </c>
      <c r="X92" s="170"/>
      <c r="Y92" s="71"/>
      <c r="Z92" s="169">
        <f t="shared" si="78"/>
        <v>0</v>
      </c>
      <c r="AA92" s="64">
        <f>IF(C92="Minor",Z92,)</f>
        <v>0</v>
      </c>
      <c r="AB92" s="191">
        <f t="shared" si="79"/>
        <v>0</v>
      </c>
      <c r="AC92" s="64">
        <f>IF($C92="Minor",$AB92,)</f>
        <v>0</v>
      </c>
      <c r="AD92" s="64">
        <f>IF($C92="Medium",$AB92,)</f>
        <v>0</v>
      </c>
      <c r="AE92" s="170">
        <f>IF($C92="Major",$AB92,)</f>
        <v>0</v>
      </c>
      <c r="AF92" s="71"/>
      <c r="AG92" s="169">
        <f t="shared" si="80"/>
        <v>0</v>
      </c>
      <c r="AH92" s="64">
        <f t="shared" si="81"/>
        <v>0</v>
      </c>
      <c r="AI92" s="64">
        <f t="shared" si="82"/>
        <v>0</v>
      </c>
      <c r="AJ92" s="170">
        <f t="shared" si="83"/>
        <v>0</v>
      </c>
      <c r="AK92" s="169">
        <f>IF($C92="Minor",IF($AK$13="False",0,AG92),0)</f>
        <v>0</v>
      </c>
      <c r="AL92" s="64">
        <f>IF($C92="Minor",IF($AL$13="False",0,AH92),0)</f>
        <v>0</v>
      </c>
      <c r="AM92" s="64">
        <f>IF($C92="Minor",IF($AM$13="False",0,AI92),0)</f>
        <v>0</v>
      </c>
      <c r="AN92" s="170">
        <f>IF($C92="Minor",IF($AN$13="False",0,AJ92),0)</f>
        <v>0</v>
      </c>
      <c r="AO92" s="169">
        <f t="shared" ref="AO92:AR95" si="98">IF($C92="Medium",AG92,0)</f>
        <v>0</v>
      </c>
      <c r="AP92" s="64">
        <f t="shared" si="98"/>
        <v>0</v>
      </c>
      <c r="AQ92" s="64">
        <f t="shared" si="98"/>
        <v>0</v>
      </c>
      <c r="AR92" s="64">
        <f t="shared" si="98"/>
        <v>0</v>
      </c>
      <c r="AS92" s="191">
        <f t="shared" ref="AS92:AV95" si="99">IF($C92="Major",AG92,0)</f>
        <v>0</v>
      </c>
      <c r="AT92" s="64">
        <f t="shared" si="99"/>
        <v>0</v>
      </c>
      <c r="AU92" s="64">
        <f t="shared" si="99"/>
        <v>0</v>
      </c>
      <c r="AV92" s="170">
        <f t="shared" si="99"/>
        <v>0</v>
      </c>
      <c r="AW92" s="64">
        <f>IF(AK92&gt;$Y$13,((AK92-$Y$13)*Summary!$G$31)+'Performance Failure Scenarios'!$Y$13,'Performance Failure Scenarios'!AK92)</f>
        <v>0</v>
      </c>
      <c r="AX92" s="64">
        <f>IF(AL92&gt;$Y$13,((AL92-$Y$13)*Summary!$G$31)+'Performance Failure Scenarios'!$Y$13,'Performance Failure Scenarios'!AL92)</f>
        <v>0</v>
      </c>
      <c r="AY92" s="64">
        <f>IF(AM92&gt;$Y$13,((AM92-$Y$13)*Summary!$G$31)+'Performance Failure Scenarios'!$Y$13,'Performance Failure Scenarios'!AM92)</f>
        <v>0</v>
      </c>
      <c r="AZ92" s="64">
        <f>IF(AN92&gt;$Y$13,((AN92-$Y$13)*Summary!$G$31)+'Performance Failure Scenarios'!$Y$13,'Performance Failure Scenarios'!AN92)</f>
        <v>0</v>
      </c>
      <c r="BA92" s="191">
        <f>IF(AO92&gt;$Y$13,((AO92-$Y$13)*Summary!$G$31)+'Performance Failure Scenarios'!$Y$13,'Performance Failure Scenarios'!AO92)</f>
        <v>0</v>
      </c>
      <c r="BB92" s="64">
        <f>IF(AP92&gt;$Y$13,((AP92-$Y$13)*Summary!$G$31)+'Performance Failure Scenarios'!$Y$13,'Performance Failure Scenarios'!AP92)</f>
        <v>0</v>
      </c>
      <c r="BC92" s="64">
        <f>IF(AQ92&gt;$Y$13,((AQ92-$Y$13)*Summary!$G$31)+'Performance Failure Scenarios'!$Y$13,'Performance Failure Scenarios'!AQ92)</f>
        <v>0</v>
      </c>
      <c r="BD92" s="200">
        <f>IF(AR92&gt;$Y$13,((AR92-$Y$13)*Summary!$G$31)+'Performance Failure Scenarios'!$Y$13,'Performance Failure Scenarios'!AR92)</f>
        <v>0</v>
      </c>
      <c r="BE92" s="64">
        <f>IF(AS92&gt;$Y$13,((AS92-$Y$13)*Summary!$G$31)+'Performance Failure Scenarios'!$Y$13,'Performance Failure Scenarios'!AS92)</f>
        <v>0</v>
      </c>
      <c r="BF92" s="64">
        <f>IF(AT92&gt;$Y$13,((AT92-$Y$13)*Summary!$G$31)+'Performance Failure Scenarios'!$Y$13,'Performance Failure Scenarios'!AT92)</f>
        <v>0</v>
      </c>
      <c r="BG92" s="64">
        <f>IF(AU92&gt;$Y$13,((AU92-$Y$13)*Summary!$G$31)+'Performance Failure Scenarios'!$Y$13,'Performance Failure Scenarios'!AU92)</f>
        <v>0</v>
      </c>
      <c r="BH92" s="170">
        <f>IF(AV92&gt;$Y$13,((AV92-$Y$13)*Summary!$G$31)+'Performance Failure Scenarios'!$Y$13,'Performance Failure Scenarios'!AV92)</f>
        <v>0</v>
      </c>
      <c r="BI92" s="90"/>
      <c r="BJ92" s="169">
        <f t="shared" ref="BJ92:BM95" si="100">(IF($C92=$BH$2,$BL$2,IF($C92=$BH$3,$BL$3,IF($C92=$BH$4,$BL$4,"ERROR"))))*((SUM(AW92+BA92+BE92)*12))</f>
        <v>0</v>
      </c>
      <c r="BK92" s="64">
        <f t="shared" si="100"/>
        <v>0</v>
      </c>
      <c r="BL92" s="64">
        <f t="shared" si="100"/>
        <v>0</v>
      </c>
      <c r="BM92" s="170">
        <f t="shared" si="100"/>
        <v>0</v>
      </c>
    </row>
    <row r="93" spans="1:65" ht="57" thickBot="1">
      <c r="A93" s="259" t="s">
        <v>441</v>
      </c>
      <c r="B93" s="259" t="s">
        <v>602</v>
      </c>
      <c r="C93" s="259" t="s">
        <v>67</v>
      </c>
      <c r="D93" s="259" t="s">
        <v>175</v>
      </c>
      <c r="E93" s="259" t="s">
        <v>175</v>
      </c>
      <c r="F93" s="259" t="s">
        <v>439</v>
      </c>
      <c r="G93" s="259" t="s">
        <v>91</v>
      </c>
      <c r="H93" s="259" t="s">
        <v>440</v>
      </c>
      <c r="I93"/>
      <c r="J93" s="272"/>
      <c r="K93" s="273"/>
      <c r="L93" s="273"/>
      <c r="M93" s="273"/>
      <c r="N93" s="274"/>
      <c r="O93" s="273"/>
      <c r="P93" s="273"/>
      <c r="Q93" s="273"/>
      <c r="R93" s="275"/>
      <c r="S93" s="121"/>
      <c r="T93" s="169">
        <f t="shared" si="97"/>
        <v>0</v>
      </c>
      <c r="U93" s="64">
        <f t="shared" si="97"/>
        <v>0</v>
      </c>
      <c r="V93" s="64">
        <f t="shared" si="97"/>
        <v>0</v>
      </c>
      <c r="W93" s="64">
        <f t="shared" si="97"/>
        <v>0</v>
      </c>
      <c r="X93" s="170"/>
      <c r="Y93" s="71"/>
      <c r="Z93" s="169">
        <f t="shared" si="78"/>
        <v>0</v>
      </c>
      <c r="AA93" s="64">
        <f>IF(C93="Minor",Z93,)</f>
        <v>0</v>
      </c>
      <c r="AB93" s="191">
        <f t="shared" si="79"/>
        <v>0</v>
      </c>
      <c r="AC93" s="64">
        <f>IF($C93="Minor",$AB93,)</f>
        <v>0</v>
      </c>
      <c r="AD93" s="64">
        <f>IF($C93="Medium",$AB93,)</f>
        <v>0</v>
      </c>
      <c r="AE93" s="170">
        <f>IF($C93="Major",$AB93,)</f>
        <v>0</v>
      </c>
      <c r="AF93" s="71"/>
      <c r="AG93" s="169">
        <f t="shared" si="80"/>
        <v>0</v>
      </c>
      <c r="AH93" s="64">
        <f t="shared" si="81"/>
        <v>0</v>
      </c>
      <c r="AI93" s="64">
        <f t="shared" si="82"/>
        <v>0</v>
      </c>
      <c r="AJ93" s="170">
        <f t="shared" si="83"/>
        <v>0</v>
      </c>
      <c r="AK93" s="169">
        <f>IF($C93="Minor",IF($AK$13="False",0,AG93),0)</f>
        <v>0</v>
      </c>
      <c r="AL93" s="64">
        <f>IF($C93="Minor",IF($AL$13="False",0,AH93),0)</f>
        <v>0</v>
      </c>
      <c r="AM93" s="64">
        <f>IF($C93="Minor",IF($AM$13="False",0,AI93),0)</f>
        <v>0</v>
      </c>
      <c r="AN93" s="170">
        <f>IF($C93="Minor",IF($AN$13="False",0,AJ93),0)</f>
        <v>0</v>
      </c>
      <c r="AO93" s="169">
        <f t="shared" si="98"/>
        <v>0</v>
      </c>
      <c r="AP93" s="64">
        <f t="shared" si="98"/>
        <v>0</v>
      </c>
      <c r="AQ93" s="64">
        <f t="shared" si="98"/>
        <v>0</v>
      </c>
      <c r="AR93" s="64">
        <f t="shared" si="98"/>
        <v>0</v>
      </c>
      <c r="AS93" s="191">
        <f t="shared" si="99"/>
        <v>0</v>
      </c>
      <c r="AT93" s="64">
        <f t="shared" si="99"/>
        <v>0</v>
      </c>
      <c r="AU93" s="64">
        <f t="shared" si="99"/>
        <v>0</v>
      </c>
      <c r="AV93" s="170">
        <f t="shared" si="99"/>
        <v>0</v>
      </c>
      <c r="AW93" s="64">
        <f>IF(AK93&gt;$Y$13,((AK93-$Y$13)*Summary!$G$31)+'Performance Failure Scenarios'!$Y$13,'Performance Failure Scenarios'!AK93)</f>
        <v>0</v>
      </c>
      <c r="AX93" s="64">
        <f>IF(AL93&gt;$Y$13,((AL93-$Y$13)*Summary!$G$31)+'Performance Failure Scenarios'!$Y$13,'Performance Failure Scenarios'!AL93)</f>
        <v>0</v>
      </c>
      <c r="AY93" s="64">
        <f>IF(AM93&gt;$Y$13,((AM93-$Y$13)*Summary!$G$31)+'Performance Failure Scenarios'!$Y$13,'Performance Failure Scenarios'!AM93)</f>
        <v>0</v>
      </c>
      <c r="AZ93" s="64">
        <f>IF(AN93&gt;$Y$13,((AN93-$Y$13)*Summary!$G$31)+'Performance Failure Scenarios'!$Y$13,'Performance Failure Scenarios'!AN93)</f>
        <v>0</v>
      </c>
      <c r="BA93" s="191">
        <f>IF(AO93&gt;$Y$13,((AO93-$Y$13)*Summary!$G$31)+'Performance Failure Scenarios'!$Y$13,'Performance Failure Scenarios'!AO93)</f>
        <v>0</v>
      </c>
      <c r="BB93" s="64">
        <f>IF(AP93&gt;$Y$13,((AP93-$Y$13)*Summary!$G$31)+'Performance Failure Scenarios'!$Y$13,'Performance Failure Scenarios'!AP93)</f>
        <v>0</v>
      </c>
      <c r="BC93" s="64">
        <f>IF(AQ93&gt;$Y$13,((AQ93-$Y$13)*Summary!$G$31)+'Performance Failure Scenarios'!$Y$13,'Performance Failure Scenarios'!AQ93)</f>
        <v>0</v>
      </c>
      <c r="BD93" s="200">
        <f>IF(AR93&gt;$Y$13,((AR93-$Y$13)*Summary!$G$31)+'Performance Failure Scenarios'!$Y$13,'Performance Failure Scenarios'!AR93)</f>
        <v>0</v>
      </c>
      <c r="BE93" s="64">
        <f>IF(AS93&gt;$Y$13,((AS93-$Y$13)*Summary!$G$31)+'Performance Failure Scenarios'!$Y$13,'Performance Failure Scenarios'!AS93)</f>
        <v>0</v>
      </c>
      <c r="BF93" s="64">
        <f>IF(AT93&gt;$Y$13,((AT93-$Y$13)*Summary!$G$31)+'Performance Failure Scenarios'!$Y$13,'Performance Failure Scenarios'!AT93)</f>
        <v>0</v>
      </c>
      <c r="BG93" s="64">
        <f>IF(AU93&gt;$Y$13,((AU93-$Y$13)*Summary!$G$31)+'Performance Failure Scenarios'!$Y$13,'Performance Failure Scenarios'!AU93)</f>
        <v>0</v>
      </c>
      <c r="BH93" s="170">
        <f>IF(AV93&gt;$Y$13,((AV93-$Y$13)*Summary!$G$31)+'Performance Failure Scenarios'!$Y$13,'Performance Failure Scenarios'!AV93)</f>
        <v>0</v>
      </c>
      <c r="BI93" s="90"/>
      <c r="BJ93" s="169">
        <f t="shared" si="100"/>
        <v>0</v>
      </c>
      <c r="BK93" s="64">
        <f t="shared" si="100"/>
        <v>0</v>
      </c>
      <c r="BL93" s="64">
        <f t="shared" si="100"/>
        <v>0</v>
      </c>
      <c r="BM93" s="170">
        <f t="shared" si="100"/>
        <v>0</v>
      </c>
    </row>
    <row r="94" spans="1:65" ht="57" thickBot="1">
      <c r="A94" s="259" t="s">
        <v>442</v>
      </c>
      <c r="B94" s="259" t="s">
        <v>603</v>
      </c>
      <c r="C94" s="259" t="s">
        <v>68</v>
      </c>
      <c r="D94" s="259" t="s">
        <v>175</v>
      </c>
      <c r="E94" s="259" t="s">
        <v>175</v>
      </c>
      <c r="F94" s="259" t="s">
        <v>215</v>
      </c>
      <c r="G94" s="259" t="s">
        <v>96</v>
      </c>
      <c r="H94" s="259" t="s">
        <v>443</v>
      </c>
      <c r="I94"/>
      <c r="J94" s="272"/>
      <c r="K94" s="273"/>
      <c r="L94" s="273"/>
      <c r="M94" s="273"/>
      <c r="N94" s="274"/>
      <c r="O94" s="273"/>
      <c r="P94" s="273"/>
      <c r="Q94" s="273"/>
      <c r="R94" s="275"/>
      <c r="S94" s="121"/>
      <c r="T94" s="169">
        <f t="shared" si="97"/>
        <v>0</v>
      </c>
      <c r="U94" s="64">
        <f t="shared" si="97"/>
        <v>0</v>
      </c>
      <c r="V94" s="64">
        <f t="shared" si="97"/>
        <v>0</v>
      </c>
      <c r="W94" s="64">
        <f t="shared" si="97"/>
        <v>0</v>
      </c>
      <c r="X94" s="170"/>
      <c r="Y94" s="71"/>
      <c r="Z94" s="169">
        <f t="shared" si="78"/>
        <v>0</v>
      </c>
      <c r="AA94" s="64">
        <f>IF(C94="Minor",Z94,)</f>
        <v>0</v>
      </c>
      <c r="AB94" s="191">
        <f t="shared" si="79"/>
        <v>0</v>
      </c>
      <c r="AC94" s="64">
        <f>IF($C94="Minor",$AB94,)</f>
        <v>0</v>
      </c>
      <c r="AD94" s="64">
        <f>IF($C94="Medium",$AB94,)</f>
        <v>0</v>
      </c>
      <c r="AE94" s="170">
        <f>IF($C94="Major",$AB94,)</f>
        <v>0</v>
      </c>
      <c r="AF94" s="71"/>
      <c r="AG94" s="169">
        <f t="shared" si="80"/>
        <v>0</v>
      </c>
      <c r="AH94" s="64">
        <f t="shared" si="81"/>
        <v>0</v>
      </c>
      <c r="AI94" s="64">
        <f t="shared" si="82"/>
        <v>0</v>
      </c>
      <c r="AJ94" s="170">
        <f t="shared" si="83"/>
        <v>0</v>
      </c>
      <c r="AK94" s="169">
        <f>IF($C94="Minor",IF($AK$13="False",0,AG94),0)</f>
        <v>0</v>
      </c>
      <c r="AL94" s="64">
        <f>IF($C94="Minor",IF($AL$13="False",0,AH94),0)</f>
        <v>0</v>
      </c>
      <c r="AM94" s="64">
        <f>IF($C94="Minor",IF($AM$13="False",0,AI94),0)</f>
        <v>0</v>
      </c>
      <c r="AN94" s="170">
        <f>IF($C94="Minor",IF($AN$13="False",0,AJ94),0)</f>
        <v>0</v>
      </c>
      <c r="AO94" s="169">
        <f t="shared" si="98"/>
        <v>0</v>
      </c>
      <c r="AP94" s="64">
        <f t="shared" si="98"/>
        <v>0</v>
      </c>
      <c r="AQ94" s="64">
        <f t="shared" si="98"/>
        <v>0</v>
      </c>
      <c r="AR94" s="64">
        <f t="shared" si="98"/>
        <v>0</v>
      </c>
      <c r="AS94" s="191">
        <f t="shared" si="99"/>
        <v>0</v>
      </c>
      <c r="AT94" s="64">
        <f t="shared" si="99"/>
        <v>0</v>
      </c>
      <c r="AU94" s="64">
        <f t="shared" si="99"/>
        <v>0</v>
      </c>
      <c r="AV94" s="170">
        <f t="shared" si="99"/>
        <v>0</v>
      </c>
      <c r="AW94" s="64">
        <f>IF(AK94&gt;$Y$13,((AK94-$Y$13)*Summary!$G$31)+'Performance Failure Scenarios'!$Y$13,'Performance Failure Scenarios'!AK94)</f>
        <v>0</v>
      </c>
      <c r="AX94" s="64">
        <f>IF(AL94&gt;$Y$13,((AL94-$Y$13)*Summary!$G$31)+'Performance Failure Scenarios'!$Y$13,'Performance Failure Scenarios'!AL94)</f>
        <v>0</v>
      </c>
      <c r="AY94" s="64">
        <f>IF(AM94&gt;$Y$13,((AM94-$Y$13)*Summary!$G$31)+'Performance Failure Scenarios'!$Y$13,'Performance Failure Scenarios'!AM94)</f>
        <v>0</v>
      </c>
      <c r="AZ94" s="64">
        <f>IF(AN94&gt;$Y$13,((AN94-$Y$13)*Summary!$G$31)+'Performance Failure Scenarios'!$Y$13,'Performance Failure Scenarios'!AN94)</f>
        <v>0</v>
      </c>
      <c r="BA94" s="191">
        <f>IF(AO94&gt;$Y$13,((AO94-$Y$13)*Summary!$G$31)+'Performance Failure Scenarios'!$Y$13,'Performance Failure Scenarios'!AO94)</f>
        <v>0</v>
      </c>
      <c r="BB94" s="64">
        <f>IF(AP94&gt;$Y$13,((AP94-$Y$13)*Summary!$G$31)+'Performance Failure Scenarios'!$Y$13,'Performance Failure Scenarios'!AP94)</f>
        <v>0</v>
      </c>
      <c r="BC94" s="64">
        <f>IF(AQ94&gt;$Y$13,((AQ94-$Y$13)*Summary!$G$31)+'Performance Failure Scenarios'!$Y$13,'Performance Failure Scenarios'!AQ94)</f>
        <v>0</v>
      </c>
      <c r="BD94" s="200">
        <f>IF(AR94&gt;$Y$13,((AR94-$Y$13)*Summary!$G$31)+'Performance Failure Scenarios'!$Y$13,'Performance Failure Scenarios'!AR94)</f>
        <v>0</v>
      </c>
      <c r="BE94" s="64">
        <f>IF(AS94&gt;$Y$13,((AS94-$Y$13)*Summary!$G$31)+'Performance Failure Scenarios'!$Y$13,'Performance Failure Scenarios'!AS94)</f>
        <v>0</v>
      </c>
      <c r="BF94" s="64">
        <f>IF(AT94&gt;$Y$13,((AT94-$Y$13)*Summary!$G$31)+'Performance Failure Scenarios'!$Y$13,'Performance Failure Scenarios'!AT94)</f>
        <v>0</v>
      </c>
      <c r="BG94" s="64">
        <f>IF(AU94&gt;$Y$13,((AU94-$Y$13)*Summary!$G$31)+'Performance Failure Scenarios'!$Y$13,'Performance Failure Scenarios'!AU94)</f>
        <v>0</v>
      </c>
      <c r="BH94" s="170">
        <f>IF(AV94&gt;$Y$13,((AV94-$Y$13)*Summary!$G$31)+'Performance Failure Scenarios'!$Y$13,'Performance Failure Scenarios'!AV94)</f>
        <v>0</v>
      </c>
      <c r="BI94" s="90"/>
      <c r="BJ94" s="169">
        <f t="shared" si="100"/>
        <v>0</v>
      </c>
      <c r="BK94" s="64">
        <f t="shared" si="100"/>
        <v>0</v>
      </c>
      <c r="BL94" s="64">
        <f t="shared" si="100"/>
        <v>0</v>
      </c>
      <c r="BM94" s="170">
        <f t="shared" si="100"/>
        <v>0</v>
      </c>
    </row>
    <row r="95" spans="1:65" ht="79.5" thickBot="1">
      <c r="A95" s="259" t="s">
        <v>444</v>
      </c>
      <c r="B95" s="259" t="s">
        <v>604</v>
      </c>
      <c r="C95" s="259" t="s">
        <v>67</v>
      </c>
      <c r="D95" s="259" t="s">
        <v>175</v>
      </c>
      <c r="E95" s="259" t="s">
        <v>175</v>
      </c>
      <c r="F95" s="259" t="s">
        <v>273</v>
      </c>
      <c r="G95" s="259" t="s">
        <v>96</v>
      </c>
      <c r="H95" s="259" t="s">
        <v>445</v>
      </c>
      <c r="I95"/>
      <c r="J95" s="272"/>
      <c r="K95" s="273"/>
      <c r="L95" s="273"/>
      <c r="M95" s="273"/>
      <c r="N95" s="286"/>
      <c r="O95" s="273"/>
      <c r="P95" s="273"/>
      <c r="Q95" s="273"/>
      <c r="R95" s="275"/>
      <c r="S95" s="121"/>
      <c r="T95" s="169">
        <f t="shared" si="97"/>
        <v>0</v>
      </c>
      <c r="U95" s="64">
        <f t="shared" si="97"/>
        <v>0</v>
      </c>
      <c r="V95" s="64">
        <f t="shared" si="97"/>
        <v>0</v>
      </c>
      <c r="W95" s="64">
        <f t="shared" si="97"/>
        <v>0</v>
      </c>
      <c r="X95" s="170"/>
      <c r="Y95" s="71"/>
      <c r="Z95" s="169">
        <f t="shared" si="78"/>
        <v>0</v>
      </c>
      <c r="AA95" s="64">
        <f>IF(C95="Minor",Z95,)</f>
        <v>0</v>
      </c>
      <c r="AB95" s="191">
        <f t="shared" si="79"/>
        <v>0</v>
      </c>
      <c r="AC95" s="64">
        <f>IF($C95="Minor",$AB95,)</f>
        <v>0</v>
      </c>
      <c r="AD95" s="64">
        <f>IF($C95="Medium",$AB95,)</f>
        <v>0</v>
      </c>
      <c r="AE95" s="170">
        <f>IF($C95="Major",$AB95,)</f>
        <v>0</v>
      </c>
      <c r="AF95" s="71"/>
      <c r="AG95" s="169">
        <f t="shared" si="80"/>
        <v>0</v>
      </c>
      <c r="AH95" s="64">
        <f t="shared" si="81"/>
        <v>0</v>
      </c>
      <c r="AI95" s="64">
        <f t="shared" si="82"/>
        <v>0</v>
      </c>
      <c r="AJ95" s="170">
        <f t="shared" si="83"/>
        <v>0</v>
      </c>
      <c r="AK95" s="169">
        <f>IF($C95="Minor",IF($AK$13="False",0,AG95),0)</f>
        <v>0</v>
      </c>
      <c r="AL95" s="64">
        <f>IF($C95="Minor",IF($AL$13="False",0,AH95),0)</f>
        <v>0</v>
      </c>
      <c r="AM95" s="64">
        <f>IF($C95="Minor",IF($AM$13="False",0,AI95),0)</f>
        <v>0</v>
      </c>
      <c r="AN95" s="170">
        <f>IF($C95="Minor",IF($AN$13="False",0,AJ95),0)</f>
        <v>0</v>
      </c>
      <c r="AO95" s="169">
        <f t="shared" si="98"/>
        <v>0</v>
      </c>
      <c r="AP95" s="64">
        <f t="shared" si="98"/>
        <v>0</v>
      </c>
      <c r="AQ95" s="64">
        <f t="shared" si="98"/>
        <v>0</v>
      </c>
      <c r="AR95" s="64">
        <f t="shared" si="98"/>
        <v>0</v>
      </c>
      <c r="AS95" s="191">
        <f t="shared" si="99"/>
        <v>0</v>
      </c>
      <c r="AT95" s="64">
        <f t="shared" si="99"/>
        <v>0</v>
      </c>
      <c r="AU95" s="64">
        <f t="shared" si="99"/>
        <v>0</v>
      </c>
      <c r="AV95" s="170">
        <f t="shared" si="99"/>
        <v>0</v>
      </c>
      <c r="AW95" s="64">
        <f>IF(AK95&gt;$Y$13,((AK95-$Y$13)*Summary!$G$31)+'Performance Failure Scenarios'!$Y$13,'Performance Failure Scenarios'!AK95)</f>
        <v>0</v>
      </c>
      <c r="AX95" s="64">
        <f>IF(AL95&gt;$Y$13,((AL95-$Y$13)*Summary!$G$31)+'Performance Failure Scenarios'!$Y$13,'Performance Failure Scenarios'!AL95)</f>
        <v>0</v>
      </c>
      <c r="AY95" s="64">
        <f>IF(AM95&gt;$Y$13,((AM95-$Y$13)*Summary!$G$31)+'Performance Failure Scenarios'!$Y$13,'Performance Failure Scenarios'!AM95)</f>
        <v>0</v>
      </c>
      <c r="AZ95" s="64">
        <f>IF(AN95&gt;$Y$13,((AN95-$Y$13)*Summary!$G$31)+'Performance Failure Scenarios'!$Y$13,'Performance Failure Scenarios'!AN95)</f>
        <v>0</v>
      </c>
      <c r="BA95" s="191">
        <f>IF(AO95&gt;$Y$13,((AO95-$Y$13)*Summary!$G$31)+'Performance Failure Scenarios'!$Y$13,'Performance Failure Scenarios'!AO95)</f>
        <v>0</v>
      </c>
      <c r="BB95" s="64">
        <f>IF(AP95&gt;$Y$13,((AP95-$Y$13)*Summary!$G$31)+'Performance Failure Scenarios'!$Y$13,'Performance Failure Scenarios'!AP95)</f>
        <v>0</v>
      </c>
      <c r="BC95" s="64">
        <f>IF(AQ95&gt;$Y$13,((AQ95-$Y$13)*Summary!$G$31)+'Performance Failure Scenarios'!$Y$13,'Performance Failure Scenarios'!AQ95)</f>
        <v>0</v>
      </c>
      <c r="BD95" s="200">
        <f>IF(AR95&gt;$Y$13,((AR95-$Y$13)*Summary!$G$31)+'Performance Failure Scenarios'!$Y$13,'Performance Failure Scenarios'!AR95)</f>
        <v>0</v>
      </c>
      <c r="BE95" s="64">
        <f>IF(AS95&gt;$Y$13,((AS95-$Y$13)*Summary!$G$31)+'Performance Failure Scenarios'!$Y$13,'Performance Failure Scenarios'!AS95)</f>
        <v>0</v>
      </c>
      <c r="BF95" s="64">
        <f>IF(AT95&gt;$Y$13,((AT95-$Y$13)*Summary!$G$31)+'Performance Failure Scenarios'!$Y$13,'Performance Failure Scenarios'!AT95)</f>
        <v>0</v>
      </c>
      <c r="BG95" s="64">
        <f>IF(AU95&gt;$Y$13,((AU95-$Y$13)*Summary!$G$31)+'Performance Failure Scenarios'!$Y$13,'Performance Failure Scenarios'!AU95)</f>
        <v>0</v>
      </c>
      <c r="BH95" s="170">
        <f>IF(AV95&gt;$Y$13,((AV95-$Y$13)*Summary!$G$31)+'Performance Failure Scenarios'!$Y$13,'Performance Failure Scenarios'!AV95)</f>
        <v>0</v>
      </c>
      <c r="BI95" s="90"/>
      <c r="BJ95" s="169">
        <f t="shared" si="100"/>
        <v>0</v>
      </c>
      <c r="BK95" s="64">
        <f t="shared" si="100"/>
        <v>0</v>
      </c>
      <c r="BL95" s="64">
        <f t="shared" si="100"/>
        <v>0</v>
      </c>
      <c r="BM95" s="170">
        <f t="shared" si="100"/>
        <v>0</v>
      </c>
    </row>
    <row r="96" spans="1:65" ht="13.5" customHeight="1" thickBot="1">
      <c r="A96" s="481" t="s">
        <v>222</v>
      </c>
      <c r="B96" s="481"/>
      <c r="C96" s="481"/>
      <c r="D96" s="481"/>
      <c r="E96" s="481"/>
      <c r="F96" s="481"/>
      <c r="G96" s="481"/>
      <c r="H96" s="481"/>
      <c r="I96"/>
      <c r="J96" s="280"/>
      <c r="K96" s="281"/>
      <c r="L96" s="281"/>
      <c r="M96" s="281"/>
      <c r="N96" s="274"/>
      <c r="O96" s="281"/>
      <c r="P96" s="281"/>
      <c r="Q96" s="281"/>
      <c r="R96" s="282"/>
      <c r="S96" s="121"/>
      <c r="T96" s="171"/>
      <c r="U96" s="65"/>
      <c r="V96" s="65"/>
      <c r="W96" s="65"/>
      <c r="X96" s="172"/>
      <c r="Y96" s="71"/>
      <c r="Z96" s="171"/>
      <c r="AA96" s="65"/>
      <c r="AB96" s="192"/>
      <c r="AC96" s="65"/>
      <c r="AD96" s="65"/>
      <c r="AE96" s="172"/>
      <c r="AF96" s="71"/>
      <c r="AG96" s="171"/>
      <c r="AH96" s="65"/>
      <c r="AI96" s="65"/>
      <c r="AJ96" s="172"/>
      <c r="AK96" s="171"/>
      <c r="AL96" s="65"/>
      <c r="AM96" s="65"/>
      <c r="AN96" s="172"/>
      <c r="AO96" s="171"/>
      <c r="AP96" s="65"/>
      <c r="AQ96" s="65"/>
      <c r="AR96" s="65"/>
      <c r="AS96" s="192"/>
      <c r="AT96" s="65"/>
      <c r="AU96" s="65"/>
      <c r="AV96" s="172"/>
      <c r="AW96" s="65"/>
      <c r="AX96" s="65"/>
      <c r="AY96" s="65"/>
      <c r="AZ96" s="65"/>
      <c r="BA96" s="192"/>
      <c r="BB96" s="65"/>
      <c r="BC96" s="65"/>
      <c r="BD96" s="201"/>
      <c r="BE96" s="65"/>
      <c r="BF96" s="65"/>
      <c r="BG96" s="65"/>
      <c r="BH96" s="172"/>
      <c r="BI96" s="90"/>
      <c r="BJ96" s="171"/>
      <c r="BK96" s="65"/>
      <c r="BL96" s="65"/>
      <c r="BM96" s="172"/>
    </row>
    <row r="97" spans="1:65" ht="113.25" thickBot="1">
      <c r="A97" s="259" t="s">
        <v>446</v>
      </c>
      <c r="B97" s="259" t="s">
        <v>605</v>
      </c>
      <c r="C97" s="259" t="s">
        <v>68</v>
      </c>
      <c r="D97" s="259" t="s">
        <v>175</v>
      </c>
      <c r="E97" s="259" t="s">
        <v>175</v>
      </c>
      <c r="F97" s="259" t="s">
        <v>447</v>
      </c>
      <c r="G97" s="259" t="s">
        <v>91</v>
      </c>
      <c r="H97" s="259" t="s">
        <v>448</v>
      </c>
      <c r="I97"/>
      <c r="J97" s="272"/>
      <c r="K97" s="273"/>
      <c r="L97" s="273"/>
      <c r="M97" s="273"/>
      <c r="N97" s="274"/>
      <c r="O97" s="273"/>
      <c r="P97" s="273"/>
      <c r="Q97" s="273"/>
      <c r="R97" s="275"/>
      <c r="S97" s="121"/>
      <c r="T97" s="169">
        <f t="shared" ref="T97:W99" si="101">J97*O97</f>
        <v>0</v>
      </c>
      <c r="U97" s="64">
        <f t="shared" si="101"/>
        <v>0</v>
      </c>
      <c r="V97" s="64">
        <f t="shared" si="101"/>
        <v>0</v>
      </c>
      <c r="W97" s="64">
        <f t="shared" si="101"/>
        <v>0</v>
      </c>
      <c r="X97" s="170"/>
      <c r="Y97" s="71"/>
      <c r="Z97" s="169">
        <f t="shared" si="78"/>
        <v>0</v>
      </c>
      <c r="AA97" s="64">
        <f>IF(C97="Minor",Z97,)</f>
        <v>0</v>
      </c>
      <c r="AB97" s="191">
        <f t="shared" si="79"/>
        <v>0</v>
      </c>
      <c r="AC97" s="64">
        <f>IF($C97="Minor",$AB97,)</f>
        <v>0</v>
      </c>
      <c r="AD97" s="64">
        <f>IF($C97="Medium",$AB97,)</f>
        <v>0</v>
      </c>
      <c r="AE97" s="170">
        <f>IF($C97="Major",$AB97,)</f>
        <v>0</v>
      </c>
      <c r="AF97" s="71"/>
      <c r="AG97" s="169">
        <f t="shared" si="80"/>
        <v>0</v>
      </c>
      <c r="AH97" s="64">
        <f t="shared" si="81"/>
        <v>0</v>
      </c>
      <c r="AI97" s="64">
        <f t="shared" si="82"/>
        <v>0</v>
      </c>
      <c r="AJ97" s="170">
        <f t="shared" si="83"/>
        <v>0</v>
      </c>
      <c r="AK97" s="169">
        <f>IF($C97="Minor",IF($AK$13="False",0,AG97),0)</f>
        <v>0</v>
      </c>
      <c r="AL97" s="64">
        <f>IF($C97="Minor",IF($AL$13="False",0,AH97),0)</f>
        <v>0</v>
      </c>
      <c r="AM97" s="64">
        <f>IF($C97="Minor",IF($AM$13="False",0,AI97),0)</f>
        <v>0</v>
      </c>
      <c r="AN97" s="170">
        <f>IF($C97="Minor",IF($AN$13="False",0,AJ97),0)</f>
        <v>0</v>
      </c>
      <c r="AO97" s="169">
        <f t="shared" ref="AO97:AR99" si="102">IF($C97="Medium",AG97,0)</f>
        <v>0</v>
      </c>
      <c r="AP97" s="64">
        <f t="shared" si="102"/>
        <v>0</v>
      </c>
      <c r="AQ97" s="64">
        <f t="shared" si="102"/>
        <v>0</v>
      </c>
      <c r="AR97" s="64">
        <f t="shared" si="102"/>
        <v>0</v>
      </c>
      <c r="AS97" s="191">
        <f t="shared" ref="AS97:AV99" si="103">IF($C97="Major",AG97,0)</f>
        <v>0</v>
      </c>
      <c r="AT97" s="64">
        <f t="shared" si="103"/>
        <v>0</v>
      </c>
      <c r="AU97" s="64">
        <f t="shared" si="103"/>
        <v>0</v>
      </c>
      <c r="AV97" s="170">
        <f t="shared" si="103"/>
        <v>0</v>
      </c>
      <c r="AW97" s="64">
        <f>IF(AK97&gt;$Y$13,((AK97-$Y$13)*Summary!$G$31)+'Performance Failure Scenarios'!$Y$13,'Performance Failure Scenarios'!AK97)</f>
        <v>0</v>
      </c>
      <c r="AX97" s="64">
        <f>IF(AL97&gt;$Y$13,((AL97-$Y$13)*Summary!$G$31)+'Performance Failure Scenarios'!$Y$13,'Performance Failure Scenarios'!AL97)</f>
        <v>0</v>
      </c>
      <c r="AY97" s="64">
        <f>IF(AM97&gt;$Y$13,((AM97-$Y$13)*Summary!$G$31)+'Performance Failure Scenarios'!$Y$13,'Performance Failure Scenarios'!AM97)</f>
        <v>0</v>
      </c>
      <c r="AZ97" s="64">
        <f>IF(AN97&gt;$Y$13,((AN97-$Y$13)*Summary!$G$31)+'Performance Failure Scenarios'!$Y$13,'Performance Failure Scenarios'!AN97)</f>
        <v>0</v>
      </c>
      <c r="BA97" s="191">
        <f>IF(AO97&gt;$Y$13,((AO97-$Y$13)*Summary!$G$31)+'Performance Failure Scenarios'!$Y$13,'Performance Failure Scenarios'!AO97)</f>
        <v>0</v>
      </c>
      <c r="BB97" s="64">
        <f>IF(AP97&gt;$Y$13,((AP97-$Y$13)*Summary!$G$31)+'Performance Failure Scenarios'!$Y$13,'Performance Failure Scenarios'!AP97)</f>
        <v>0</v>
      </c>
      <c r="BC97" s="64">
        <f>IF(AQ97&gt;$Y$13,((AQ97-$Y$13)*Summary!$G$31)+'Performance Failure Scenarios'!$Y$13,'Performance Failure Scenarios'!AQ97)</f>
        <v>0</v>
      </c>
      <c r="BD97" s="200">
        <f>IF(AR97&gt;$Y$13,((AR97-$Y$13)*Summary!$G$31)+'Performance Failure Scenarios'!$Y$13,'Performance Failure Scenarios'!AR97)</f>
        <v>0</v>
      </c>
      <c r="BE97" s="64">
        <f>IF(AS97&gt;$Y$13,((AS97-$Y$13)*Summary!$G$31)+'Performance Failure Scenarios'!$Y$13,'Performance Failure Scenarios'!AS97)</f>
        <v>0</v>
      </c>
      <c r="BF97" s="64">
        <f>IF(AT97&gt;$Y$13,((AT97-$Y$13)*Summary!$G$31)+'Performance Failure Scenarios'!$Y$13,'Performance Failure Scenarios'!AT97)</f>
        <v>0</v>
      </c>
      <c r="BG97" s="64">
        <f>IF(AU97&gt;$Y$13,((AU97-$Y$13)*Summary!$G$31)+'Performance Failure Scenarios'!$Y$13,'Performance Failure Scenarios'!AU97)</f>
        <v>0</v>
      </c>
      <c r="BH97" s="170">
        <f>IF(AV97&gt;$Y$13,((AV97-$Y$13)*Summary!$G$31)+'Performance Failure Scenarios'!$Y$13,'Performance Failure Scenarios'!AV97)</f>
        <v>0</v>
      </c>
      <c r="BI97" s="90"/>
      <c r="BJ97" s="169">
        <f t="shared" ref="BJ97:BM99" si="104">(IF($C97=$BH$2,$BL$2,IF($C97=$BH$3,$BL$3,IF($C97=$BH$4,$BL$4,"ERROR"))))*((SUM(AW97+BA97+BE97)*12))</f>
        <v>0</v>
      </c>
      <c r="BK97" s="64">
        <f t="shared" si="104"/>
        <v>0</v>
      </c>
      <c r="BL97" s="64">
        <f t="shared" si="104"/>
        <v>0</v>
      </c>
      <c r="BM97" s="170">
        <f t="shared" si="104"/>
        <v>0</v>
      </c>
    </row>
    <row r="98" spans="1:65" ht="192" thickBot="1">
      <c r="A98" s="259" t="s">
        <v>449</v>
      </c>
      <c r="B98" s="259" t="s">
        <v>606</v>
      </c>
      <c r="C98" s="259" t="s">
        <v>68</v>
      </c>
      <c r="D98" s="259" t="s">
        <v>175</v>
      </c>
      <c r="E98" s="259" t="s">
        <v>175</v>
      </c>
      <c r="F98" s="259" t="s">
        <v>447</v>
      </c>
      <c r="G98" s="259" t="s">
        <v>91</v>
      </c>
      <c r="H98" s="259" t="s">
        <v>450</v>
      </c>
      <c r="I98"/>
      <c r="J98" s="272"/>
      <c r="K98" s="273"/>
      <c r="L98" s="273"/>
      <c r="M98" s="273"/>
      <c r="N98" s="274"/>
      <c r="O98" s="273"/>
      <c r="P98" s="273"/>
      <c r="Q98" s="273"/>
      <c r="R98" s="275"/>
      <c r="S98" s="121"/>
      <c r="T98" s="169">
        <f t="shared" si="101"/>
        <v>0</v>
      </c>
      <c r="U98" s="64">
        <f t="shared" si="101"/>
        <v>0</v>
      </c>
      <c r="V98" s="64">
        <f t="shared" si="101"/>
        <v>0</v>
      </c>
      <c r="W98" s="64">
        <f t="shared" si="101"/>
        <v>0</v>
      </c>
      <c r="X98" s="170"/>
      <c r="Y98" s="71"/>
      <c r="Z98" s="169">
        <f t="shared" si="78"/>
        <v>0</v>
      </c>
      <c r="AA98" s="64">
        <f>IF(C98="Minor",Z98,)</f>
        <v>0</v>
      </c>
      <c r="AB98" s="191">
        <f t="shared" si="79"/>
        <v>0</v>
      </c>
      <c r="AC98" s="64">
        <f>IF($C98="Minor",$AB98,)</f>
        <v>0</v>
      </c>
      <c r="AD98" s="64">
        <f>IF($C98="Medium",$AB98,)</f>
        <v>0</v>
      </c>
      <c r="AE98" s="170">
        <f>IF($C98="Major",$AB98,)</f>
        <v>0</v>
      </c>
      <c r="AF98" s="71"/>
      <c r="AG98" s="169">
        <f t="shared" si="80"/>
        <v>0</v>
      </c>
      <c r="AH98" s="64">
        <f t="shared" si="81"/>
        <v>0</v>
      </c>
      <c r="AI98" s="64">
        <f t="shared" si="82"/>
        <v>0</v>
      </c>
      <c r="AJ98" s="170">
        <f t="shared" si="83"/>
        <v>0</v>
      </c>
      <c r="AK98" s="169">
        <f>IF($C98="Minor",IF($AK$13="False",0,AG98),0)</f>
        <v>0</v>
      </c>
      <c r="AL98" s="64">
        <f>IF($C98="Minor",IF($AL$13="False",0,AH98),0)</f>
        <v>0</v>
      </c>
      <c r="AM98" s="64">
        <f>IF($C98="Minor",IF($AM$13="False",0,AI98),0)</f>
        <v>0</v>
      </c>
      <c r="AN98" s="170">
        <f>IF($C98="Minor",IF($AN$13="False",0,AJ98),0)</f>
        <v>0</v>
      </c>
      <c r="AO98" s="169">
        <f t="shared" si="102"/>
        <v>0</v>
      </c>
      <c r="AP98" s="64">
        <f t="shared" si="102"/>
        <v>0</v>
      </c>
      <c r="AQ98" s="64">
        <f t="shared" si="102"/>
        <v>0</v>
      </c>
      <c r="AR98" s="64">
        <f t="shared" si="102"/>
        <v>0</v>
      </c>
      <c r="AS98" s="191">
        <f t="shared" si="103"/>
        <v>0</v>
      </c>
      <c r="AT98" s="64">
        <f t="shared" si="103"/>
        <v>0</v>
      </c>
      <c r="AU98" s="64">
        <f t="shared" si="103"/>
        <v>0</v>
      </c>
      <c r="AV98" s="170">
        <f t="shared" si="103"/>
        <v>0</v>
      </c>
      <c r="AW98" s="64">
        <f>IF(AK98&gt;$Y$13,((AK98-$Y$13)*Summary!$G$31)+'Performance Failure Scenarios'!$Y$13,'Performance Failure Scenarios'!AK98)</f>
        <v>0</v>
      </c>
      <c r="AX98" s="64">
        <f>IF(AL98&gt;$Y$13,((AL98-$Y$13)*Summary!$G$31)+'Performance Failure Scenarios'!$Y$13,'Performance Failure Scenarios'!AL98)</f>
        <v>0</v>
      </c>
      <c r="AY98" s="64">
        <f>IF(AM98&gt;$Y$13,((AM98-$Y$13)*Summary!$G$31)+'Performance Failure Scenarios'!$Y$13,'Performance Failure Scenarios'!AM98)</f>
        <v>0</v>
      </c>
      <c r="AZ98" s="64">
        <f>IF(AN98&gt;$Y$13,((AN98-$Y$13)*Summary!$G$31)+'Performance Failure Scenarios'!$Y$13,'Performance Failure Scenarios'!AN98)</f>
        <v>0</v>
      </c>
      <c r="BA98" s="191">
        <f>IF(AO98&gt;$Y$13,((AO98-$Y$13)*Summary!$G$31)+'Performance Failure Scenarios'!$Y$13,'Performance Failure Scenarios'!AO98)</f>
        <v>0</v>
      </c>
      <c r="BB98" s="64">
        <f>IF(AP98&gt;$Y$13,((AP98-$Y$13)*Summary!$G$31)+'Performance Failure Scenarios'!$Y$13,'Performance Failure Scenarios'!AP98)</f>
        <v>0</v>
      </c>
      <c r="BC98" s="64">
        <f>IF(AQ98&gt;$Y$13,((AQ98-$Y$13)*Summary!$G$31)+'Performance Failure Scenarios'!$Y$13,'Performance Failure Scenarios'!AQ98)</f>
        <v>0</v>
      </c>
      <c r="BD98" s="200">
        <f>IF(AR98&gt;$Y$13,((AR98-$Y$13)*Summary!$G$31)+'Performance Failure Scenarios'!$Y$13,'Performance Failure Scenarios'!AR98)</f>
        <v>0</v>
      </c>
      <c r="BE98" s="64">
        <f>IF(AS98&gt;$Y$13,((AS98-$Y$13)*Summary!$G$31)+'Performance Failure Scenarios'!$Y$13,'Performance Failure Scenarios'!AS98)</f>
        <v>0</v>
      </c>
      <c r="BF98" s="64">
        <f>IF(AT98&gt;$Y$13,((AT98-$Y$13)*Summary!$G$31)+'Performance Failure Scenarios'!$Y$13,'Performance Failure Scenarios'!AT98)</f>
        <v>0</v>
      </c>
      <c r="BG98" s="64">
        <f>IF(AU98&gt;$Y$13,((AU98-$Y$13)*Summary!$G$31)+'Performance Failure Scenarios'!$Y$13,'Performance Failure Scenarios'!AU98)</f>
        <v>0</v>
      </c>
      <c r="BH98" s="170">
        <f>IF(AV98&gt;$Y$13,((AV98-$Y$13)*Summary!$G$31)+'Performance Failure Scenarios'!$Y$13,'Performance Failure Scenarios'!AV98)</f>
        <v>0</v>
      </c>
      <c r="BI98" s="90"/>
      <c r="BJ98" s="169">
        <f t="shared" si="104"/>
        <v>0</v>
      </c>
      <c r="BK98" s="64">
        <f t="shared" si="104"/>
        <v>0</v>
      </c>
      <c r="BL98" s="64">
        <f t="shared" si="104"/>
        <v>0</v>
      </c>
      <c r="BM98" s="170">
        <f t="shared" si="104"/>
        <v>0</v>
      </c>
    </row>
    <row r="99" spans="1:65" ht="124.5" thickBot="1">
      <c r="A99" s="259" t="s">
        <v>451</v>
      </c>
      <c r="B99" s="259" t="s">
        <v>607</v>
      </c>
      <c r="C99" s="259" t="s">
        <v>68</v>
      </c>
      <c r="D99" s="259" t="s">
        <v>175</v>
      </c>
      <c r="E99" s="259" t="s">
        <v>175</v>
      </c>
      <c r="F99" s="259" t="s">
        <v>260</v>
      </c>
      <c r="G99" s="259" t="s">
        <v>88</v>
      </c>
      <c r="H99" s="259" t="s">
        <v>340</v>
      </c>
      <c r="I99"/>
      <c r="J99" s="272"/>
      <c r="K99" s="273"/>
      <c r="L99" s="273"/>
      <c r="M99" s="273"/>
      <c r="N99" s="274"/>
      <c r="O99" s="273"/>
      <c r="P99" s="273"/>
      <c r="Q99" s="273"/>
      <c r="R99" s="275"/>
      <c r="S99" s="121"/>
      <c r="T99" s="169">
        <f t="shared" si="101"/>
        <v>0</v>
      </c>
      <c r="U99" s="64">
        <f t="shared" si="101"/>
        <v>0</v>
      </c>
      <c r="V99" s="64">
        <f t="shared" si="101"/>
        <v>0</v>
      </c>
      <c r="W99" s="64">
        <f t="shared" si="101"/>
        <v>0</v>
      </c>
      <c r="X99" s="170"/>
      <c r="Y99" s="71"/>
      <c r="Z99" s="169">
        <f t="shared" si="78"/>
        <v>0</v>
      </c>
      <c r="AA99" s="64">
        <f>IF(C99="Minor",Z99,)</f>
        <v>0</v>
      </c>
      <c r="AB99" s="191">
        <f t="shared" si="79"/>
        <v>0</v>
      </c>
      <c r="AC99" s="64">
        <f>IF($C99="Minor",$AB99,)</f>
        <v>0</v>
      </c>
      <c r="AD99" s="64">
        <f>IF($C99="Medium",$AB99,)</f>
        <v>0</v>
      </c>
      <c r="AE99" s="170">
        <f>IF($C99="Major",$AB99,)</f>
        <v>0</v>
      </c>
      <c r="AF99" s="71"/>
      <c r="AG99" s="169">
        <f t="shared" si="80"/>
        <v>0</v>
      </c>
      <c r="AH99" s="64">
        <f t="shared" si="81"/>
        <v>0</v>
      </c>
      <c r="AI99" s="64">
        <f t="shared" si="82"/>
        <v>0</v>
      </c>
      <c r="AJ99" s="170">
        <f t="shared" si="83"/>
        <v>0</v>
      </c>
      <c r="AK99" s="169">
        <f>IF($C99="Minor",IF($AK$13="False",0,AG99),0)</f>
        <v>0</v>
      </c>
      <c r="AL99" s="64">
        <f>IF($C99="Minor",IF($AL$13="False",0,AH99),0)</f>
        <v>0</v>
      </c>
      <c r="AM99" s="64">
        <f>IF($C99="Minor",IF($AM$13="False",0,AI99),0)</f>
        <v>0</v>
      </c>
      <c r="AN99" s="170">
        <f>IF($C99="Minor",IF($AN$13="False",0,AJ99),0)</f>
        <v>0</v>
      </c>
      <c r="AO99" s="169">
        <f t="shared" si="102"/>
        <v>0</v>
      </c>
      <c r="AP99" s="64">
        <f t="shared" si="102"/>
        <v>0</v>
      </c>
      <c r="AQ99" s="64">
        <f t="shared" si="102"/>
        <v>0</v>
      </c>
      <c r="AR99" s="64">
        <f t="shared" si="102"/>
        <v>0</v>
      </c>
      <c r="AS99" s="191">
        <f t="shared" si="103"/>
        <v>0</v>
      </c>
      <c r="AT99" s="64">
        <f t="shared" si="103"/>
        <v>0</v>
      </c>
      <c r="AU99" s="64">
        <f t="shared" si="103"/>
        <v>0</v>
      </c>
      <c r="AV99" s="170">
        <f t="shared" si="103"/>
        <v>0</v>
      </c>
      <c r="AW99" s="64">
        <f>IF(AK99&gt;$Y$13,((AK99-$Y$13)*Summary!$G$31)+'Performance Failure Scenarios'!$Y$13,'Performance Failure Scenarios'!AK99)</f>
        <v>0</v>
      </c>
      <c r="AX99" s="64">
        <f>IF(AL99&gt;$Y$13,((AL99-$Y$13)*Summary!$G$31)+'Performance Failure Scenarios'!$Y$13,'Performance Failure Scenarios'!AL99)</f>
        <v>0</v>
      </c>
      <c r="AY99" s="64">
        <f>IF(AM99&gt;$Y$13,((AM99-$Y$13)*Summary!$G$31)+'Performance Failure Scenarios'!$Y$13,'Performance Failure Scenarios'!AM99)</f>
        <v>0</v>
      </c>
      <c r="AZ99" s="64">
        <f>IF(AN99&gt;$Y$13,((AN99-$Y$13)*Summary!$G$31)+'Performance Failure Scenarios'!$Y$13,'Performance Failure Scenarios'!AN99)</f>
        <v>0</v>
      </c>
      <c r="BA99" s="191">
        <f>IF(AO99&gt;$Y$13,((AO99-$Y$13)*Summary!$G$31)+'Performance Failure Scenarios'!$Y$13,'Performance Failure Scenarios'!AO99)</f>
        <v>0</v>
      </c>
      <c r="BB99" s="64">
        <f>IF(AP99&gt;$Y$13,((AP99-$Y$13)*Summary!$G$31)+'Performance Failure Scenarios'!$Y$13,'Performance Failure Scenarios'!AP99)</f>
        <v>0</v>
      </c>
      <c r="BC99" s="64">
        <f>IF(AQ99&gt;$Y$13,((AQ99-$Y$13)*Summary!$G$31)+'Performance Failure Scenarios'!$Y$13,'Performance Failure Scenarios'!AQ99)</f>
        <v>0</v>
      </c>
      <c r="BD99" s="200">
        <f>IF(AR99&gt;$Y$13,((AR99-$Y$13)*Summary!$G$31)+'Performance Failure Scenarios'!$Y$13,'Performance Failure Scenarios'!AR99)</f>
        <v>0</v>
      </c>
      <c r="BE99" s="64">
        <f>IF(AS99&gt;$Y$13,((AS99-$Y$13)*Summary!$G$31)+'Performance Failure Scenarios'!$Y$13,'Performance Failure Scenarios'!AS99)</f>
        <v>0</v>
      </c>
      <c r="BF99" s="64">
        <f>IF(AT99&gt;$Y$13,((AT99-$Y$13)*Summary!$G$31)+'Performance Failure Scenarios'!$Y$13,'Performance Failure Scenarios'!AT99)</f>
        <v>0</v>
      </c>
      <c r="BG99" s="64">
        <f>IF(AU99&gt;$Y$13,((AU99-$Y$13)*Summary!$G$31)+'Performance Failure Scenarios'!$Y$13,'Performance Failure Scenarios'!AU99)</f>
        <v>0</v>
      </c>
      <c r="BH99" s="170">
        <f>IF(AV99&gt;$Y$13,((AV99-$Y$13)*Summary!$G$31)+'Performance Failure Scenarios'!$Y$13,'Performance Failure Scenarios'!AV99)</f>
        <v>0</v>
      </c>
      <c r="BI99" s="90"/>
      <c r="BJ99" s="169">
        <f t="shared" si="104"/>
        <v>0</v>
      </c>
      <c r="BK99" s="64">
        <f t="shared" si="104"/>
        <v>0</v>
      </c>
      <c r="BL99" s="64">
        <f t="shared" si="104"/>
        <v>0</v>
      </c>
      <c r="BM99" s="170">
        <f t="shared" si="104"/>
        <v>0</v>
      </c>
    </row>
    <row r="100" spans="1:65" ht="13.5" customHeight="1" thickBot="1">
      <c r="A100" s="460" t="s">
        <v>1</v>
      </c>
      <c r="B100" s="460"/>
      <c r="C100" s="460"/>
      <c r="D100" s="460"/>
      <c r="E100" s="460"/>
      <c r="F100" s="460"/>
      <c r="G100" s="460"/>
      <c r="H100" s="460"/>
      <c r="I100"/>
      <c r="J100" s="276"/>
      <c r="K100" s="277"/>
      <c r="L100" s="277"/>
      <c r="M100" s="277"/>
      <c r="N100" s="274"/>
      <c r="O100" s="277"/>
      <c r="P100" s="277"/>
      <c r="Q100" s="277"/>
      <c r="R100" s="278"/>
      <c r="S100" s="121"/>
      <c r="T100" s="167"/>
      <c r="U100" s="62"/>
      <c r="V100" s="62"/>
      <c r="W100" s="62"/>
      <c r="X100" s="168"/>
      <c r="Y100" s="86"/>
      <c r="Z100" s="167"/>
      <c r="AA100" s="62"/>
      <c r="AB100" s="190"/>
      <c r="AC100" s="62"/>
      <c r="AD100" s="62"/>
      <c r="AE100" s="168"/>
      <c r="AF100" s="71"/>
      <c r="AG100" s="167"/>
      <c r="AH100" s="62"/>
      <c r="AI100" s="62"/>
      <c r="AJ100" s="168"/>
      <c r="AK100" s="167"/>
      <c r="AL100" s="62"/>
      <c r="AM100" s="62"/>
      <c r="AN100" s="168"/>
      <c r="AO100" s="167"/>
      <c r="AP100" s="62"/>
      <c r="AQ100" s="62"/>
      <c r="AR100" s="62"/>
      <c r="AS100" s="190"/>
      <c r="AT100" s="62"/>
      <c r="AU100" s="62"/>
      <c r="AV100" s="168"/>
      <c r="AW100" s="62"/>
      <c r="AX100" s="62"/>
      <c r="AY100" s="62"/>
      <c r="AZ100" s="62"/>
      <c r="BA100" s="190"/>
      <c r="BB100" s="62"/>
      <c r="BC100" s="62"/>
      <c r="BD100" s="199"/>
      <c r="BE100" s="62"/>
      <c r="BF100" s="62"/>
      <c r="BG100" s="62"/>
      <c r="BH100" s="168"/>
      <c r="BI100" s="90"/>
      <c r="BJ100" s="167"/>
      <c r="BK100" s="62"/>
      <c r="BL100" s="62"/>
      <c r="BM100" s="168"/>
    </row>
    <row r="101" spans="1:65" ht="68.25" thickBot="1">
      <c r="A101" s="259" t="s">
        <v>452</v>
      </c>
      <c r="B101" s="259" t="s">
        <v>608</v>
      </c>
      <c r="C101" s="259" t="s">
        <v>68</v>
      </c>
      <c r="D101" s="259" t="s">
        <v>175</v>
      </c>
      <c r="E101" s="259" t="s">
        <v>175</v>
      </c>
      <c r="F101" s="259" t="s">
        <v>272</v>
      </c>
      <c r="G101" s="259" t="s">
        <v>176</v>
      </c>
      <c r="H101" s="259" t="s">
        <v>341</v>
      </c>
      <c r="I101"/>
      <c r="J101" s="272"/>
      <c r="K101" s="273"/>
      <c r="L101" s="273"/>
      <c r="M101" s="273"/>
      <c r="N101" s="274"/>
      <c r="O101" s="273"/>
      <c r="P101" s="273"/>
      <c r="Q101" s="273"/>
      <c r="R101" s="275"/>
      <c r="S101" s="121"/>
      <c r="T101" s="169">
        <f t="shared" ref="T101:W103" si="105">J101*O101</f>
        <v>0</v>
      </c>
      <c r="U101" s="64">
        <f t="shared" si="105"/>
        <v>0</v>
      </c>
      <c r="V101" s="64">
        <f t="shared" si="105"/>
        <v>0</v>
      </c>
      <c r="W101" s="64">
        <f t="shared" si="105"/>
        <v>0</v>
      </c>
      <c r="X101" s="170"/>
      <c r="Y101" s="86"/>
      <c r="Z101" s="169">
        <f t="shared" si="78"/>
        <v>0</v>
      </c>
      <c r="AA101" s="64">
        <f>IF(C101="Minor",Z101,)</f>
        <v>0</v>
      </c>
      <c r="AB101" s="191">
        <f t="shared" si="79"/>
        <v>0</v>
      </c>
      <c r="AC101" s="64">
        <f>IF($C101="Minor",$AB101,)</f>
        <v>0</v>
      </c>
      <c r="AD101" s="64">
        <f>IF($C101="Medium",$AB101,)</f>
        <v>0</v>
      </c>
      <c r="AE101" s="170">
        <f>IF($C101="Major",$AB101,)</f>
        <v>0</v>
      </c>
      <c r="AF101" s="71"/>
      <c r="AG101" s="169">
        <f t="shared" si="80"/>
        <v>0</v>
      </c>
      <c r="AH101" s="64">
        <f t="shared" si="81"/>
        <v>0</v>
      </c>
      <c r="AI101" s="64">
        <f t="shared" si="82"/>
        <v>0</v>
      </c>
      <c r="AJ101" s="170">
        <f t="shared" si="83"/>
        <v>0</v>
      </c>
      <c r="AK101" s="169">
        <f>IF($C101="Minor",IF($AK$13="False",0,AG101),0)</f>
        <v>0</v>
      </c>
      <c r="AL101" s="64">
        <f>IF($C101="Minor",IF($AL$13="False",0,AH101),0)</f>
        <v>0</v>
      </c>
      <c r="AM101" s="64">
        <f>IF($C101="Minor",IF($AM$13="False",0,AI101),0)</f>
        <v>0</v>
      </c>
      <c r="AN101" s="170">
        <f>IF($C101="Minor",IF($AN$13="False",0,AJ101),0)</f>
        <v>0</v>
      </c>
      <c r="AO101" s="169">
        <f t="shared" ref="AO101:AR103" si="106">IF($C101="Medium",AG101,0)</f>
        <v>0</v>
      </c>
      <c r="AP101" s="64">
        <f t="shared" si="106"/>
        <v>0</v>
      </c>
      <c r="AQ101" s="64">
        <f t="shared" si="106"/>
        <v>0</v>
      </c>
      <c r="AR101" s="64">
        <f t="shared" si="106"/>
        <v>0</v>
      </c>
      <c r="AS101" s="191">
        <f t="shared" ref="AS101:AV103" si="107">IF($C101="Major",AG101,0)</f>
        <v>0</v>
      </c>
      <c r="AT101" s="64">
        <f t="shared" si="107"/>
        <v>0</v>
      </c>
      <c r="AU101" s="64">
        <f t="shared" si="107"/>
        <v>0</v>
      </c>
      <c r="AV101" s="170">
        <f t="shared" si="107"/>
        <v>0</v>
      </c>
      <c r="AW101" s="64">
        <f>IF(AK101&gt;$Y$13,((AK101-$Y$13)*Summary!$G$31)+'Performance Failure Scenarios'!$Y$13,'Performance Failure Scenarios'!AK101)</f>
        <v>0</v>
      </c>
      <c r="AX101" s="64">
        <f>IF(AL101&gt;$Y$13,((AL101-$Y$13)*Summary!$G$31)+'Performance Failure Scenarios'!$Y$13,'Performance Failure Scenarios'!AL101)</f>
        <v>0</v>
      </c>
      <c r="AY101" s="64">
        <f>IF(AM101&gt;$Y$13,((AM101-$Y$13)*Summary!$G$31)+'Performance Failure Scenarios'!$Y$13,'Performance Failure Scenarios'!AM101)</f>
        <v>0</v>
      </c>
      <c r="AZ101" s="64">
        <f>IF(AN101&gt;$Y$13,((AN101-$Y$13)*Summary!$G$31)+'Performance Failure Scenarios'!$Y$13,'Performance Failure Scenarios'!AN101)</f>
        <v>0</v>
      </c>
      <c r="BA101" s="191">
        <f>IF(AO101&gt;$Y$13,((AO101-$Y$13)*Summary!$G$31)+'Performance Failure Scenarios'!$Y$13,'Performance Failure Scenarios'!AO101)</f>
        <v>0</v>
      </c>
      <c r="BB101" s="64">
        <f>IF(AP101&gt;$Y$13,((AP101-$Y$13)*Summary!$G$31)+'Performance Failure Scenarios'!$Y$13,'Performance Failure Scenarios'!AP101)</f>
        <v>0</v>
      </c>
      <c r="BC101" s="64">
        <f>IF(AQ101&gt;$Y$13,((AQ101-$Y$13)*Summary!$G$31)+'Performance Failure Scenarios'!$Y$13,'Performance Failure Scenarios'!AQ101)</f>
        <v>0</v>
      </c>
      <c r="BD101" s="200">
        <f>IF(AR101&gt;$Y$13,((AR101-$Y$13)*Summary!$G$31)+'Performance Failure Scenarios'!$Y$13,'Performance Failure Scenarios'!AR101)</f>
        <v>0</v>
      </c>
      <c r="BE101" s="64">
        <f>IF(AS101&gt;$Y$13,((AS101-$Y$13)*Summary!$G$31)+'Performance Failure Scenarios'!$Y$13,'Performance Failure Scenarios'!AS101)</f>
        <v>0</v>
      </c>
      <c r="BF101" s="64">
        <f>IF(AT101&gt;$Y$13,((AT101-$Y$13)*Summary!$G$31)+'Performance Failure Scenarios'!$Y$13,'Performance Failure Scenarios'!AT101)</f>
        <v>0</v>
      </c>
      <c r="BG101" s="64">
        <f>IF(AU101&gt;$Y$13,((AU101-$Y$13)*Summary!$G$31)+'Performance Failure Scenarios'!$Y$13,'Performance Failure Scenarios'!AU101)</f>
        <v>0</v>
      </c>
      <c r="BH101" s="170">
        <f>IF(AV101&gt;$Y$13,((AV101-$Y$13)*Summary!$G$31)+'Performance Failure Scenarios'!$Y$13,'Performance Failure Scenarios'!AV101)</f>
        <v>0</v>
      </c>
      <c r="BI101" s="90"/>
      <c r="BJ101" s="169">
        <f t="shared" ref="BJ101:BM103" si="108">(IF($C101=$BH$2,$BL$2,IF($C101=$BH$3,$BL$3,IF($C101=$BH$4,$BL$4,"ERROR"))))*((SUM(AW101+BA101+BE101)*12))</f>
        <v>0</v>
      </c>
      <c r="BK101" s="64">
        <f t="shared" si="108"/>
        <v>0</v>
      </c>
      <c r="BL101" s="64">
        <f t="shared" si="108"/>
        <v>0</v>
      </c>
      <c r="BM101" s="170">
        <f t="shared" si="108"/>
        <v>0</v>
      </c>
    </row>
    <row r="102" spans="1:65" ht="45.75" thickBot="1">
      <c r="A102" s="259" t="s">
        <v>453</v>
      </c>
      <c r="B102" s="259" t="s">
        <v>609</v>
      </c>
      <c r="C102" s="259" t="s">
        <v>68</v>
      </c>
      <c r="D102" s="259" t="s">
        <v>175</v>
      </c>
      <c r="E102" s="259" t="s">
        <v>175</v>
      </c>
      <c r="F102" s="259" t="s">
        <v>54</v>
      </c>
      <c r="G102" s="259" t="s">
        <v>176</v>
      </c>
      <c r="H102" s="259" t="s">
        <v>305</v>
      </c>
      <c r="I102"/>
      <c r="J102" s="272"/>
      <c r="K102" s="273"/>
      <c r="L102" s="273"/>
      <c r="M102" s="273"/>
      <c r="N102" s="274"/>
      <c r="O102" s="273"/>
      <c r="P102" s="273"/>
      <c r="Q102" s="273"/>
      <c r="R102" s="275"/>
      <c r="S102" s="121"/>
      <c r="T102" s="169">
        <f t="shared" si="105"/>
        <v>0</v>
      </c>
      <c r="U102" s="64">
        <f t="shared" si="105"/>
        <v>0</v>
      </c>
      <c r="V102" s="64">
        <f t="shared" si="105"/>
        <v>0</v>
      </c>
      <c r="W102" s="64">
        <f t="shared" si="105"/>
        <v>0</v>
      </c>
      <c r="X102" s="170"/>
      <c r="Y102" s="86"/>
      <c r="Z102" s="169">
        <f t="shared" si="78"/>
        <v>0</v>
      </c>
      <c r="AA102" s="64">
        <f>IF(C102="Minor",Z102,)</f>
        <v>0</v>
      </c>
      <c r="AB102" s="191">
        <f t="shared" si="79"/>
        <v>0</v>
      </c>
      <c r="AC102" s="64">
        <f>IF($C102="Minor",$AB102,)</f>
        <v>0</v>
      </c>
      <c r="AD102" s="64">
        <f>IF($C102="Medium",$AB102,)</f>
        <v>0</v>
      </c>
      <c r="AE102" s="170">
        <f>IF($C102="Major",$AB102,)</f>
        <v>0</v>
      </c>
      <c r="AF102" s="71"/>
      <c r="AG102" s="169">
        <f t="shared" si="80"/>
        <v>0</v>
      </c>
      <c r="AH102" s="64">
        <f t="shared" si="81"/>
        <v>0</v>
      </c>
      <c r="AI102" s="64">
        <f t="shared" si="82"/>
        <v>0</v>
      </c>
      <c r="AJ102" s="170">
        <f t="shared" si="83"/>
        <v>0</v>
      </c>
      <c r="AK102" s="169">
        <f>IF($C102="Minor",IF($AK$13="False",0,AG102),0)</f>
        <v>0</v>
      </c>
      <c r="AL102" s="64">
        <f>IF($C102="Minor",IF($AL$13="False",0,AH102),0)</f>
        <v>0</v>
      </c>
      <c r="AM102" s="64">
        <f>IF($C102="Minor",IF($AM$13="False",0,AI102),0)</f>
        <v>0</v>
      </c>
      <c r="AN102" s="170">
        <f>IF($C102="Minor",IF($AN$13="False",0,AJ102),0)</f>
        <v>0</v>
      </c>
      <c r="AO102" s="169">
        <f t="shared" si="106"/>
        <v>0</v>
      </c>
      <c r="AP102" s="64">
        <f t="shared" si="106"/>
        <v>0</v>
      </c>
      <c r="AQ102" s="64">
        <f t="shared" si="106"/>
        <v>0</v>
      </c>
      <c r="AR102" s="64">
        <f t="shared" si="106"/>
        <v>0</v>
      </c>
      <c r="AS102" s="191">
        <f t="shared" si="107"/>
        <v>0</v>
      </c>
      <c r="AT102" s="64">
        <f t="shared" si="107"/>
        <v>0</v>
      </c>
      <c r="AU102" s="64">
        <f t="shared" si="107"/>
        <v>0</v>
      </c>
      <c r="AV102" s="170">
        <f t="shared" si="107"/>
        <v>0</v>
      </c>
      <c r="AW102" s="64">
        <f>IF(AK102&gt;$Y$13,((AK102-$Y$13)*Summary!$G$31)+'Performance Failure Scenarios'!$Y$13,'Performance Failure Scenarios'!AK102)</f>
        <v>0</v>
      </c>
      <c r="AX102" s="64">
        <f>IF(AL102&gt;$Y$13,((AL102-$Y$13)*Summary!$G$31)+'Performance Failure Scenarios'!$Y$13,'Performance Failure Scenarios'!AL102)</f>
        <v>0</v>
      </c>
      <c r="AY102" s="64">
        <f>IF(AM102&gt;$Y$13,((AM102-$Y$13)*Summary!$G$31)+'Performance Failure Scenarios'!$Y$13,'Performance Failure Scenarios'!AM102)</f>
        <v>0</v>
      </c>
      <c r="AZ102" s="64">
        <f>IF(AN102&gt;$Y$13,((AN102-$Y$13)*Summary!$G$31)+'Performance Failure Scenarios'!$Y$13,'Performance Failure Scenarios'!AN102)</f>
        <v>0</v>
      </c>
      <c r="BA102" s="191">
        <f>IF(AO102&gt;$Y$13,((AO102-$Y$13)*Summary!$G$31)+'Performance Failure Scenarios'!$Y$13,'Performance Failure Scenarios'!AO102)</f>
        <v>0</v>
      </c>
      <c r="BB102" s="64">
        <f>IF(AP102&gt;$Y$13,((AP102-$Y$13)*Summary!$G$31)+'Performance Failure Scenarios'!$Y$13,'Performance Failure Scenarios'!AP102)</f>
        <v>0</v>
      </c>
      <c r="BC102" s="64">
        <f>IF(AQ102&gt;$Y$13,((AQ102-$Y$13)*Summary!$G$31)+'Performance Failure Scenarios'!$Y$13,'Performance Failure Scenarios'!AQ102)</f>
        <v>0</v>
      </c>
      <c r="BD102" s="200">
        <f>IF(AR102&gt;$Y$13,((AR102-$Y$13)*Summary!$G$31)+'Performance Failure Scenarios'!$Y$13,'Performance Failure Scenarios'!AR102)</f>
        <v>0</v>
      </c>
      <c r="BE102" s="64">
        <f>IF(AS102&gt;$Y$13,((AS102-$Y$13)*Summary!$G$31)+'Performance Failure Scenarios'!$Y$13,'Performance Failure Scenarios'!AS102)</f>
        <v>0</v>
      </c>
      <c r="BF102" s="64">
        <f>IF(AT102&gt;$Y$13,((AT102-$Y$13)*Summary!$G$31)+'Performance Failure Scenarios'!$Y$13,'Performance Failure Scenarios'!AT102)</f>
        <v>0</v>
      </c>
      <c r="BG102" s="64">
        <f>IF(AU102&gt;$Y$13,((AU102-$Y$13)*Summary!$G$31)+'Performance Failure Scenarios'!$Y$13,'Performance Failure Scenarios'!AU102)</f>
        <v>0</v>
      </c>
      <c r="BH102" s="170">
        <f>IF(AV102&gt;$Y$13,((AV102-$Y$13)*Summary!$G$31)+'Performance Failure Scenarios'!$Y$13,'Performance Failure Scenarios'!AV102)</f>
        <v>0</v>
      </c>
      <c r="BI102" s="90"/>
      <c r="BJ102" s="169">
        <f t="shared" si="108"/>
        <v>0</v>
      </c>
      <c r="BK102" s="64">
        <f t="shared" si="108"/>
        <v>0</v>
      </c>
      <c r="BL102" s="64">
        <f t="shared" si="108"/>
        <v>0</v>
      </c>
      <c r="BM102" s="170">
        <f t="shared" si="108"/>
        <v>0</v>
      </c>
    </row>
    <row r="103" spans="1:65" ht="57" thickBot="1">
      <c r="A103" s="259" t="s">
        <v>454</v>
      </c>
      <c r="B103" s="259" t="s">
        <v>610</v>
      </c>
      <c r="C103" s="259" t="s">
        <v>68</v>
      </c>
      <c r="D103" s="259" t="s">
        <v>175</v>
      </c>
      <c r="E103" s="259" t="s">
        <v>175</v>
      </c>
      <c r="F103" s="259" t="s">
        <v>239</v>
      </c>
      <c r="G103" s="259" t="s">
        <v>88</v>
      </c>
      <c r="H103" s="259" t="s">
        <v>342</v>
      </c>
      <c r="I103"/>
      <c r="J103" s="272"/>
      <c r="K103" s="273"/>
      <c r="L103" s="273"/>
      <c r="M103" s="273"/>
      <c r="N103" s="274"/>
      <c r="O103" s="273"/>
      <c r="P103" s="273"/>
      <c r="Q103" s="273"/>
      <c r="R103" s="275"/>
      <c r="S103" s="121"/>
      <c r="T103" s="169">
        <f t="shared" si="105"/>
        <v>0</v>
      </c>
      <c r="U103" s="64">
        <f t="shared" si="105"/>
        <v>0</v>
      </c>
      <c r="V103" s="64">
        <f t="shared" si="105"/>
        <v>0</v>
      </c>
      <c r="W103" s="64">
        <f t="shared" si="105"/>
        <v>0</v>
      </c>
      <c r="X103" s="170"/>
      <c r="Y103" s="71"/>
      <c r="Z103" s="169">
        <f t="shared" si="78"/>
        <v>0</v>
      </c>
      <c r="AA103" s="64">
        <f>IF(C103="Minor",Z103,)</f>
        <v>0</v>
      </c>
      <c r="AB103" s="191">
        <f t="shared" si="79"/>
        <v>0</v>
      </c>
      <c r="AC103" s="64">
        <f>IF($C103="Minor",$AB103,)</f>
        <v>0</v>
      </c>
      <c r="AD103" s="64">
        <f>IF($C103="Medium",$AB103,)</f>
        <v>0</v>
      </c>
      <c r="AE103" s="170">
        <f>IF($C103="Major",$AB103,)</f>
        <v>0</v>
      </c>
      <c r="AF103" s="71"/>
      <c r="AG103" s="169">
        <f t="shared" si="80"/>
        <v>0</v>
      </c>
      <c r="AH103" s="64">
        <f t="shared" si="81"/>
        <v>0</v>
      </c>
      <c r="AI103" s="64">
        <f t="shared" si="82"/>
        <v>0</v>
      </c>
      <c r="AJ103" s="170">
        <f t="shared" si="83"/>
        <v>0</v>
      </c>
      <c r="AK103" s="169">
        <f>IF($C103="Minor",IF($AK$13="False",0,AG103),0)</f>
        <v>0</v>
      </c>
      <c r="AL103" s="64">
        <f>IF($C103="Minor",IF($AL$13="False",0,AH103),0)</f>
        <v>0</v>
      </c>
      <c r="AM103" s="64">
        <f>IF($C103="Minor",IF($AM$13="False",0,AI103),0)</f>
        <v>0</v>
      </c>
      <c r="AN103" s="170">
        <f>IF($C103="Minor",IF($AN$13="False",0,AJ103),0)</f>
        <v>0</v>
      </c>
      <c r="AO103" s="169">
        <f t="shared" si="106"/>
        <v>0</v>
      </c>
      <c r="AP103" s="64">
        <f t="shared" si="106"/>
        <v>0</v>
      </c>
      <c r="AQ103" s="64">
        <f t="shared" si="106"/>
        <v>0</v>
      </c>
      <c r="AR103" s="64">
        <f t="shared" si="106"/>
        <v>0</v>
      </c>
      <c r="AS103" s="191">
        <f t="shared" si="107"/>
        <v>0</v>
      </c>
      <c r="AT103" s="64">
        <f t="shared" si="107"/>
        <v>0</v>
      </c>
      <c r="AU103" s="64">
        <f t="shared" si="107"/>
        <v>0</v>
      </c>
      <c r="AV103" s="170">
        <f t="shared" si="107"/>
        <v>0</v>
      </c>
      <c r="AW103" s="64">
        <f>IF(AK103&gt;$Y$13,((AK103-$Y$13)*Summary!$G$31)+'Performance Failure Scenarios'!$Y$13,'Performance Failure Scenarios'!AK103)</f>
        <v>0</v>
      </c>
      <c r="AX103" s="64">
        <f>IF(AL103&gt;$Y$13,((AL103-$Y$13)*Summary!$G$31)+'Performance Failure Scenarios'!$Y$13,'Performance Failure Scenarios'!AL103)</f>
        <v>0</v>
      </c>
      <c r="AY103" s="64">
        <f>IF(AM103&gt;$Y$13,((AM103-$Y$13)*Summary!$G$31)+'Performance Failure Scenarios'!$Y$13,'Performance Failure Scenarios'!AM103)</f>
        <v>0</v>
      </c>
      <c r="AZ103" s="64">
        <f>IF(AN103&gt;$Y$13,((AN103-$Y$13)*Summary!$G$31)+'Performance Failure Scenarios'!$Y$13,'Performance Failure Scenarios'!AN103)</f>
        <v>0</v>
      </c>
      <c r="BA103" s="191">
        <f>IF(AO103&gt;$Y$13,((AO103-$Y$13)*Summary!$G$31)+'Performance Failure Scenarios'!$Y$13,'Performance Failure Scenarios'!AO103)</f>
        <v>0</v>
      </c>
      <c r="BB103" s="64">
        <f>IF(AP103&gt;$Y$13,((AP103-$Y$13)*Summary!$G$31)+'Performance Failure Scenarios'!$Y$13,'Performance Failure Scenarios'!AP103)</f>
        <v>0</v>
      </c>
      <c r="BC103" s="64">
        <f>IF(AQ103&gt;$Y$13,((AQ103-$Y$13)*Summary!$G$31)+'Performance Failure Scenarios'!$Y$13,'Performance Failure Scenarios'!AQ103)</f>
        <v>0</v>
      </c>
      <c r="BD103" s="200">
        <f>IF(AR103&gt;$Y$13,((AR103-$Y$13)*Summary!$G$31)+'Performance Failure Scenarios'!$Y$13,'Performance Failure Scenarios'!AR103)</f>
        <v>0</v>
      </c>
      <c r="BE103" s="64">
        <f>IF(AS103&gt;$Y$13,((AS103-$Y$13)*Summary!$G$31)+'Performance Failure Scenarios'!$Y$13,'Performance Failure Scenarios'!AS103)</f>
        <v>0</v>
      </c>
      <c r="BF103" s="64">
        <f>IF(AT103&gt;$Y$13,((AT103-$Y$13)*Summary!$G$31)+'Performance Failure Scenarios'!$Y$13,'Performance Failure Scenarios'!AT103)</f>
        <v>0</v>
      </c>
      <c r="BG103" s="64">
        <f>IF(AU103&gt;$Y$13,((AU103-$Y$13)*Summary!$G$31)+'Performance Failure Scenarios'!$Y$13,'Performance Failure Scenarios'!AU103)</f>
        <v>0</v>
      </c>
      <c r="BH103" s="170">
        <f>IF(AV103&gt;$Y$13,((AV103-$Y$13)*Summary!$G$31)+'Performance Failure Scenarios'!$Y$13,'Performance Failure Scenarios'!AV103)</f>
        <v>0</v>
      </c>
      <c r="BI103" s="90"/>
      <c r="BJ103" s="169">
        <f t="shared" si="108"/>
        <v>0</v>
      </c>
      <c r="BK103" s="64">
        <f t="shared" si="108"/>
        <v>0</v>
      </c>
      <c r="BL103" s="64">
        <f t="shared" si="108"/>
        <v>0</v>
      </c>
      <c r="BM103" s="170">
        <f t="shared" si="108"/>
        <v>0</v>
      </c>
    </row>
    <row r="104" spans="1:65" ht="13.5" customHeight="1" thickBot="1">
      <c r="A104" s="460" t="s">
        <v>611</v>
      </c>
      <c r="B104" s="460"/>
      <c r="C104" s="460"/>
      <c r="D104" s="460"/>
      <c r="E104" s="460"/>
      <c r="F104" s="460"/>
      <c r="G104" s="460"/>
      <c r="H104" s="460"/>
      <c r="I104"/>
      <c r="J104" s="276"/>
      <c r="K104" s="277"/>
      <c r="L104" s="277"/>
      <c r="M104" s="277"/>
      <c r="N104" s="274"/>
      <c r="O104" s="277"/>
      <c r="P104" s="277"/>
      <c r="Q104" s="277"/>
      <c r="R104" s="278"/>
      <c r="S104" s="121"/>
      <c r="T104" s="167"/>
      <c r="U104" s="62"/>
      <c r="V104" s="62"/>
      <c r="W104" s="62"/>
      <c r="X104" s="168"/>
      <c r="Y104" s="71"/>
      <c r="Z104" s="167"/>
      <c r="AA104" s="62"/>
      <c r="AB104" s="190"/>
      <c r="AC104" s="62"/>
      <c r="AD104" s="62"/>
      <c r="AE104" s="168"/>
      <c r="AF104" s="71"/>
      <c r="AG104" s="167"/>
      <c r="AH104" s="62"/>
      <c r="AI104" s="62"/>
      <c r="AJ104" s="168"/>
      <c r="AK104" s="167"/>
      <c r="AL104" s="62"/>
      <c r="AM104" s="62"/>
      <c r="AN104" s="168"/>
      <c r="AO104" s="167"/>
      <c r="AP104" s="62"/>
      <c r="AQ104" s="62"/>
      <c r="AR104" s="62"/>
      <c r="AS104" s="190"/>
      <c r="AT104" s="62"/>
      <c r="AU104" s="62"/>
      <c r="AV104" s="168"/>
      <c r="AW104" s="62"/>
      <c r="AX104" s="62"/>
      <c r="AY104" s="62"/>
      <c r="AZ104" s="62"/>
      <c r="BA104" s="190"/>
      <c r="BB104" s="62"/>
      <c r="BC104" s="62"/>
      <c r="BD104" s="199"/>
      <c r="BE104" s="62"/>
      <c r="BF104" s="62"/>
      <c r="BG104" s="62"/>
      <c r="BH104" s="168"/>
      <c r="BI104" s="90"/>
      <c r="BJ104" s="167"/>
      <c r="BK104" s="62"/>
      <c r="BL104" s="62"/>
      <c r="BM104" s="168"/>
    </row>
    <row r="105" spans="1:65" ht="45.75" thickBot="1">
      <c r="A105" s="259" t="s">
        <v>455</v>
      </c>
      <c r="B105" s="259" t="s">
        <v>456</v>
      </c>
      <c r="C105" s="259" t="s">
        <v>67</v>
      </c>
      <c r="D105" s="259" t="s">
        <v>175</v>
      </c>
      <c r="E105" s="259" t="s">
        <v>175</v>
      </c>
      <c r="F105" s="259" t="s">
        <v>457</v>
      </c>
      <c r="G105" s="259" t="s">
        <v>98</v>
      </c>
      <c r="H105" s="259" t="s">
        <v>343</v>
      </c>
      <c r="I105"/>
      <c r="J105" s="272"/>
      <c r="K105" s="273"/>
      <c r="L105" s="273"/>
      <c r="M105" s="273"/>
      <c r="N105" s="274"/>
      <c r="O105" s="273"/>
      <c r="P105" s="273"/>
      <c r="Q105" s="273"/>
      <c r="R105" s="275"/>
      <c r="S105" s="121"/>
      <c r="T105" s="169">
        <f t="shared" ref="T105:W106" si="109">J105*O105</f>
        <v>0</v>
      </c>
      <c r="U105" s="64">
        <f t="shared" si="109"/>
        <v>0</v>
      </c>
      <c r="V105" s="64">
        <f t="shared" si="109"/>
        <v>0</v>
      </c>
      <c r="W105" s="64">
        <f t="shared" si="109"/>
        <v>0</v>
      </c>
      <c r="X105" s="170"/>
      <c r="Y105" s="71"/>
      <c r="Z105" s="169">
        <f t="shared" si="78"/>
        <v>0</v>
      </c>
      <c r="AA105" s="64">
        <f>IF(C105="Minor",Z105,)</f>
        <v>0</v>
      </c>
      <c r="AB105" s="191">
        <f t="shared" si="79"/>
        <v>0</v>
      </c>
      <c r="AC105" s="64">
        <f>IF($C105="Minor",$AB105,)</f>
        <v>0</v>
      </c>
      <c r="AD105" s="64">
        <f>IF($C105="Medium",$AB105,)</f>
        <v>0</v>
      </c>
      <c r="AE105" s="170">
        <f>IF($C105="Major",$AB105,)</f>
        <v>0</v>
      </c>
      <c r="AF105" s="71"/>
      <c r="AG105" s="169">
        <f t="shared" si="80"/>
        <v>0</v>
      </c>
      <c r="AH105" s="64">
        <f t="shared" si="81"/>
        <v>0</v>
      </c>
      <c r="AI105" s="64">
        <f t="shared" si="82"/>
        <v>0</v>
      </c>
      <c r="AJ105" s="170">
        <f t="shared" si="83"/>
        <v>0</v>
      </c>
      <c r="AK105" s="169">
        <f>IF($C105="Minor",IF($AK$13="False",0,AG105),0)</f>
        <v>0</v>
      </c>
      <c r="AL105" s="64">
        <f>IF($C105="Minor",IF($AL$13="False",0,AH105),0)</f>
        <v>0</v>
      </c>
      <c r="AM105" s="64">
        <f>IF($C105="Minor",IF($AM$13="False",0,AI105),0)</f>
        <v>0</v>
      </c>
      <c r="AN105" s="170">
        <f>IF($C105="Minor",IF($AN$13="False",0,AJ105),0)</f>
        <v>0</v>
      </c>
      <c r="AO105" s="169">
        <f t="shared" ref="AO105:AR106" si="110">IF($C105="Medium",AG105,0)</f>
        <v>0</v>
      </c>
      <c r="AP105" s="64">
        <f t="shared" si="110"/>
        <v>0</v>
      </c>
      <c r="AQ105" s="64">
        <f t="shared" si="110"/>
        <v>0</v>
      </c>
      <c r="AR105" s="64">
        <f t="shared" si="110"/>
        <v>0</v>
      </c>
      <c r="AS105" s="191">
        <f t="shared" ref="AS105:AV106" si="111">IF($C105="Major",AG105,0)</f>
        <v>0</v>
      </c>
      <c r="AT105" s="64">
        <f t="shared" si="111"/>
        <v>0</v>
      </c>
      <c r="AU105" s="64">
        <f t="shared" si="111"/>
        <v>0</v>
      </c>
      <c r="AV105" s="170">
        <f t="shared" si="111"/>
        <v>0</v>
      </c>
      <c r="AW105" s="64">
        <f>IF(AK105&gt;$Y$13,((AK105-$Y$13)*Summary!$G$31)+'Performance Failure Scenarios'!$Y$13,'Performance Failure Scenarios'!AK105)</f>
        <v>0</v>
      </c>
      <c r="AX105" s="64">
        <f>IF(AL105&gt;$Y$13,((AL105-$Y$13)*Summary!$G$31)+'Performance Failure Scenarios'!$Y$13,'Performance Failure Scenarios'!AL105)</f>
        <v>0</v>
      </c>
      <c r="AY105" s="64">
        <f>IF(AM105&gt;$Y$13,((AM105-$Y$13)*Summary!$G$31)+'Performance Failure Scenarios'!$Y$13,'Performance Failure Scenarios'!AM105)</f>
        <v>0</v>
      </c>
      <c r="AZ105" s="64">
        <f>IF(AN105&gt;$Y$13,((AN105-$Y$13)*Summary!$G$31)+'Performance Failure Scenarios'!$Y$13,'Performance Failure Scenarios'!AN105)</f>
        <v>0</v>
      </c>
      <c r="BA105" s="191">
        <f>IF(AO105&gt;$Y$13,((AO105-$Y$13)*Summary!$G$31)+'Performance Failure Scenarios'!$Y$13,'Performance Failure Scenarios'!AO105)</f>
        <v>0</v>
      </c>
      <c r="BB105" s="64">
        <f>IF(AP105&gt;$Y$13,((AP105-$Y$13)*Summary!$G$31)+'Performance Failure Scenarios'!$Y$13,'Performance Failure Scenarios'!AP105)</f>
        <v>0</v>
      </c>
      <c r="BC105" s="64">
        <f>IF(AQ105&gt;$Y$13,((AQ105-$Y$13)*Summary!$G$31)+'Performance Failure Scenarios'!$Y$13,'Performance Failure Scenarios'!AQ105)</f>
        <v>0</v>
      </c>
      <c r="BD105" s="200">
        <f>IF(AR105&gt;$Y$13,((AR105-$Y$13)*Summary!$G$31)+'Performance Failure Scenarios'!$Y$13,'Performance Failure Scenarios'!AR105)</f>
        <v>0</v>
      </c>
      <c r="BE105" s="64">
        <f>IF(AS105&gt;$Y$13,((AS105-$Y$13)*Summary!$G$31)+'Performance Failure Scenarios'!$Y$13,'Performance Failure Scenarios'!AS105)</f>
        <v>0</v>
      </c>
      <c r="BF105" s="64">
        <f>IF(AT105&gt;$Y$13,((AT105-$Y$13)*Summary!$G$31)+'Performance Failure Scenarios'!$Y$13,'Performance Failure Scenarios'!AT105)</f>
        <v>0</v>
      </c>
      <c r="BG105" s="64">
        <f>IF(AU105&gt;$Y$13,((AU105-$Y$13)*Summary!$G$31)+'Performance Failure Scenarios'!$Y$13,'Performance Failure Scenarios'!AU105)</f>
        <v>0</v>
      </c>
      <c r="BH105" s="170">
        <f>IF(AV105&gt;$Y$13,((AV105-$Y$13)*Summary!$G$31)+'Performance Failure Scenarios'!$Y$13,'Performance Failure Scenarios'!AV105)</f>
        <v>0</v>
      </c>
      <c r="BI105" s="90"/>
      <c r="BJ105" s="169">
        <f t="shared" ref="BJ105:BM106" si="112">(IF($C105=$BH$2,$BL$2,IF($C105=$BH$3,$BL$3,IF($C105=$BH$4,$BL$4,"ERROR"))))*((SUM(AW105+BA105+BE105)*12))</f>
        <v>0</v>
      </c>
      <c r="BK105" s="64">
        <f t="shared" si="112"/>
        <v>0</v>
      </c>
      <c r="BL105" s="64">
        <f t="shared" si="112"/>
        <v>0</v>
      </c>
      <c r="BM105" s="170">
        <f t="shared" si="112"/>
        <v>0</v>
      </c>
    </row>
    <row r="106" spans="1:65" ht="92.25" customHeight="1" thickBot="1">
      <c r="A106" s="259" t="s">
        <v>458</v>
      </c>
      <c r="B106" s="259" t="s">
        <v>223</v>
      </c>
      <c r="C106" s="259" t="s">
        <v>69</v>
      </c>
      <c r="D106" s="259" t="s">
        <v>175</v>
      </c>
      <c r="E106" s="259" t="s">
        <v>175</v>
      </c>
      <c r="F106" s="259" t="s">
        <v>274</v>
      </c>
      <c r="G106" s="259" t="s">
        <v>176</v>
      </c>
      <c r="H106" s="259" t="s">
        <v>459</v>
      </c>
      <c r="I106"/>
      <c r="J106" s="272"/>
      <c r="K106" s="273"/>
      <c r="L106" s="273"/>
      <c r="M106" s="273"/>
      <c r="N106" s="274"/>
      <c r="O106" s="273"/>
      <c r="P106" s="273"/>
      <c r="Q106" s="273"/>
      <c r="R106" s="275"/>
      <c r="S106" s="121"/>
      <c r="T106" s="169">
        <f t="shared" si="109"/>
        <v>0</v>
      </c>
      <c r="U106" s="64">
        <f t="shared" si="109"/>
        <v>0</v>
      </c>
      <c r="V106" s="64">
        <f t="shared" si="109"/>
        <v>0</v>
      </c>
      <c r="W106" s="64">
        <f t="shared" si="109"/>
        <v>0</v>
      </c>
      <c r="X106" s="170"/>
      <c r="Y106" s="71"/>
      <c r="Z106" s="169">
        <f t="shared" si="78"/>
        <v>0</v>
      </c>
      <c r="AA106" s="64">
        <f>IF(C106="Minor",Z106,)</f>
        <v>0</v>
      </c>
      <c r="AB106" s="191">
        <f t="shared" si="79"/>
        <v>0</v>
      </c>
      <c r="AC106" s="64">
        <f>IF($C106="Minor",$AB106,)</f>
        <v>0</v>
      </c>
      <c r="AD106" s="64">
        <f>IF($C106="Medium",$AB106,)</f>
        <v>0</v>
      </c>
      <c r="AE106" s="170">
        <f>IF($C106="Major",$AB106,)</f>
        <v>0</v>
      </c>
      <c r="AF106" s="71"/>
      <c r="AG106" s="169">
        <f t="shared" si="80"/>
        <v>0</v>
      </c>
      <c r="AH106" s="64">
        <f t="shared" si="81"/>
        <v>0</v>
      </c>
      <c r="AI106" s="64">
        <f t="shared" si="82"/>
        <v>0</v>
      </c>
      <c r="AJ106" s="170">
        <f t="shared" si="83"/>
        <v>0</v>
      </c>
      <c r="AK106" s="169">
        <f>IF($C106="Minor",IF($AK$13="False",0,AG106),0)</f>
        <v>0</v>
      </c>
      <c r="AL106" s="64">
        <f>IF($C106="Minor",IF($AL$13="False",0,AH106),0)</f>
        <v>0</v>
      </c>
      <c r="AM106" s="64">
        <f>IF($C106="Minor",IF($AM$13="False",0,AI106),0)</f>
        <v>0</v>
      </c>
      <c r="AN106" s="170">
        <f>IF($C106="Minor",IF($AN$13="False",0,AJ106),0)</f>
        <v>0</v>
      </c>
      <c r="AO106" s="169">
        <f t="shared" si="110"/>
        <v>0</v>
      </c>
      <c r="AP106" s="64">
        <f t="shared" si="110"/>
        <v>0</v>
      </c>
      <c r="AQ106" s="64">
        <f t="shared" si="110"/>
        <v>0</v>
      </c>
      <c r="AR106" s="64">
        <f t="shared" si="110"/>
        <v>0</v>
      </c>
      <c r="AS106" s="191">
        <f t="shared" si="111"/>
        <v>0</v>
      </c>
      <c r="AT106" s="64">
        <f t="shared" si="111"/>
        <v>0</v>
      </c>
      <c r="AU106" s="64">
        <f t="shared" si="111"/>
        <v>0</v>
      </c>
      <c r="AV106" s="170">
        <f t="shared" si="111"/>
        <v>0</v>
      </c>
      <c r="AW106" s="64">
        <f>IF(AK106&gt;$Y$13,((AK106-$Y$13)*Summary!$G$31)+'Performance Failure Scenarios'!$Y$13,'Performance Failure Scenarios'!AK106)</f>
        <v>0</v>
      </c>
      <c r="AX106" s="64">
        <f>IF(AL106&gt;$Y$13,((AL106-$Y$13)*Summary!$G$31)+'Performance Failure Scenarios'!$Y$13,'Performance Failure Scenarios'!AL106)</f>
        <v>0</v>
      </c>
      <c r="AY106" s="64">
        <f>IF(AM106&gt;$Y$13,((AM106-$Y$13)*Summary!$G$31)+'Performance Failure Scenarios'!$Y$13,'Performance Failure Scenarios'!AM106)</f>
        <v>0</v>
      </c>
      <c r="AZ106" s="64">
        <f>IF(AN106&gt;$Y$13,((AN106-$Y$13)*Summary!$G$31)+'Performance Failure Scenarios'!$Y$13,'Performance Failure Scenarios'!AN106)</f>
        <v>0</v>
      </c>
      <c r="BA106" s="191">
        <f>IF(AO106&gt;$Y$13,((AO106-$Y$13)*Summary!$G$31)+'Performance Failure Scenarios'!$Y$13,'Performance Failure Scenarios'!AO106)</f>
        <v>0</v>
      </c>
      <c r="BB106" s="64">
        <f>IF(AP106&gt;$Y$13,((AP106-$Y$13)*Summary!$G$31)+'Performance Failure Scenarios'!$Y$13,'Performance Failure Scenarios'!AP106)</f>
        <v>0</v>
      </c>
      <c r="BC106" s="64">
        <f>IF(AQ106&gt;$Y$13,((AQ106-$Y$13)*Summary!$G$31)+'Performance Failure Scenarios'!$Y$13,'Performance Failure Scenarios'!AQ106)</f>
        <v>0</v>
      </c>
      <c r="BD106" s="200">
        <f>IF(AR106&gt;$Y$13,((AR106-$Y$13)*Summary!$G$31)+'Performance Failure Scenarios'!$Y$13,'Performance Failure Scenarios'!AR106)</f>
        <v>0</v>
      </c>
      <c r="BE106" s="64">
        <f>IF(AS106&gt;$Y$13,((AS106-$Y$13)*Summary!$G$31)+'Performance Failure Scenarios'!$Y$13,'Performance Failure Scenarios'!AS106)</f>
        <v>0</v>
      </c>
      <c r="BF106" s="64">
        <f>IF(AT106&gt;$Y$13,((AT106-$Y$13)*Summary!$G$31)+'Performance Failure Scenarios'!$Y$13,'Performance Failure Scenarios'!AT106)</f>
        <v>0</v>
      </c>
      <c r="BG106" s="64">
        <f>IF(AU106&gt;$Y$13,((AU106-$Y$13)*Summary!$G$31)+'Performance Failure Scenarios'!$Y$13,'Performance Failure Scenarios'!AU106)</f>
        <v>0</v>
      </c>
      <c r="BH106" s="170">
        <f>IF(AV106&gt;$Y$13,((AV106-$Y$13)*Summary!$G$31)+'Performance Failure Scenarios'!$Y$13,'Performance Failure Scenarios'!AV106)</f>
        <v>0</v>
      </c>
      <c r="BI106" s="90"/>
      <c r="BJ106" s="169">
        <f t="shared" si="112"/>
        <v>0</v>
      </c>
      <c r="BK106" s="64">
        <f t="shared" si="112"/>
        <v>0</v>
      </c>
      <c r="BL106" s="64">
        <f t="shared" si="112"/>
        <v>0</v>
      </c>
      <c r="BM106" s="170">
        <f t="shared" si="112"/>
        <v>0</v>
      </c>
    </row>
    <row r="107" spans="1:65" ht="13.5" customHeight="1" thickBot="1">
      <c r="A107" s="460" t="s">
        <v>224</v>
      </c>
      <c r="B107" s="460"/>
      <c r="C107" s="460"/>
      <c r="D107" s="460"/>
      <c r="E107" s="460"/>
      <c r="F107" s="460"/>
      <c r="G107" s="460"/>
      <c r="H107" s="460"/>
      <c r="I107"/>
      <c r="J107" s="276"/>
      <c r="K107" s="277"/>
      <c r="L107" s="277"/>
      <c r="M107" s="277"/>
      <c r="N107" s="274"/>
      <c r="O107" s="277"/>
      <c r="P107" s="277"/>
      <c r="Q107" s="277"/>
      <c r="R107" s="278"/>
      <c r="S107" s="121"/>
      <c r="T107" s="167"/>
      <c r="U107" s="62"/>
      <c r="V107" s="62"/>
      <c r="W107" s="62"/>
      <c r="X107" s="168"/>
      <c r="Y107" s="71"/>
      <c r="Z107" s="167"/>
      <c r="AA107" s="62"/>
      <c r="AB107" s="190"/>
      <c r="AC107" s="62"/>
      <c r="AD107" s="62"/>
      <c r="AE107" s="168"/>
      <c r="AF107" s="71"/>
      <c r="AG107" s="167"/>
      <c r="AH107" s="62"/>
      <c r="AI107" s="62"/>
      <c r="AJ107" s="168"/>
      <c r="AK107" s="167"/>
      <c r="AL107" s="62"/>
      <c r="AM107" s="62"/>
      <c r="AN107" s="168"/>
      <c r="AO107" s="167"/>
      <c r="AP107" s="62"/>
      <c r="AQ107" s="62"/>
      <c r="AR107" s="62"/>
      <c r="AS107" s="190"/>
      <c r="AT107" s="62"/>
      <c r="AU107" s="62"/>
      <c r="AV107" s="168"/>
      <c r="AW107" s="62"/>
      <c r="AX107" s="62"/>
      <c r="AY107" s="62"/>
      <c r="AZ107" s="62"/>
      <c r="BA107" s="190"/>
      <c r="BB107" s="62"/>
      <c r="BC107" s="62"/>
      <c r="BD107" s="199"/>
      <c r="BE107" s="62"/>
      <c r="BF107" s="62"/>
      <c r="BG107" s="62"/>
      <c r="BH107" s="168"/>
      <c r="BI107" s="90"/>
      <c r="BJ107" s="167"/>
      <c r="BK107" s="62"/>
      <c r="BL107" s="62"/>
      <c r="BM107" s="168"/>
    </row>
    <row r="108" spans="1:65" ht="57" thickBot="1">
      <c r="A108" s="259" t="s">
        <v>460</v>
      </c>
      <c r="B108" s="259" t="s">
        <v>612</v>
      </c>
      <c r="C108" s="259" t="s">
        <v>69</v>
      </c>
      <c r="D108" s="259" t="s">
        <v>175</v>
      </c>
      <c r="E108" s="259" t="s">
        <v>175</v>
      </c>
      <c r="F108" s="259" t="s">
        <v>275</v>
      </c>
      <c r="G108" s="259" t="s">
        <v>88</v>
      </c>
      <c r="H108" s="259" t="s">
        <v>344</v>
      </c>
      <c r="I108"/>
      <c r="J108" s="272"/>
      <c r="K108" s="273"/>
      <c r="L108" s="273"/>
      <c r="M108" s="273"/>
      <c r="N108" s="274"/>
      <c r="O108" s="273"/>
      <c r="P108" s="273"/>
      <c r="Q108" s="273"/>
      <c r="R108" s="275"/>
      <c r="S108" s="121"/>
      <c r="T108" s="169">
        <f>J108*O108</f>
        <v>0</v>
      </c>
      <c r="U108" s="64">
        <f>K108*P108</f>
        <v>0</v>
      </c>
      <c r="V108" s="64">
        <f>L108*Q108</f>
        <v>0</v>
      </c>
      <c r="W108" s="64">
        <f>M108*R108</f>
        <v>0</v>
      </c>
      <c r="X108" s="170"/>
      <c r="Y108" s="71"/>
      <c r="Z108" s="169">
        <f t="shared" si="78"/>
        <v>0</v>
      </c>
      <c r="AA108" s="64">
        <f>IF(C108="Minor",Z108,)</f>
        <v>0</v>
      </c>
      <c r="AB108" s="191">
        <f t="shared" si="79"/>
        <v>0</v>
      </c>
      <c r="AC108" s="64">
        <f>IF($C108="Minor",$AB108,)</f>
        <v>0</v>
      </c>
      <c r="AD108" s="64">
        <f>IF($C108="Medium",$AB108,)</f>
        <v>0</v>
      </c>
      <c r="AE108" s="170">
        <f>IF($C108="Major",$AB108,)</f>
        <v>0</v>
      </c>
      <c r="AF108" s="71"/>
      <c r="AG108" s="169">
        <f t="shared" si="80"/>
        <v>0</v>
      </c>
      <c r="AH108" s="64">
        <f t="shared" si="81"/>
        <v>0</v>
      </c>
      <c r="AI108" s="64">
        <f t="shared" si="82"/>
        <v>0</v>
      </c>
      <c r="AJ108" s="170">
        <f t="shared" si="83"/>
        <v>0</v>
      </c>
      <c r="AK108" s="169">
        <f>IF($C108="Minor",IF($AK$13="False",0,AG108),0)</f>
        <v>0</v>
      </c>
      <c r="AL108" s="64">
        <f>IF($C108="Minor",IF($AL$13="False",0,AH108),0)</f>
        <v>0</v>
      </c>
      <c r="AM108" s="64">
        <f>IF($C108="Minor",IF($AM$13="False",0,AI108),0)</f>
        <v>0</v>
      </c>
      <c r="AN108" s="170">
        <f>IF($C108="Minor",IF($AN$13="False",0,AJ108),0)</f>
        <v>0</v>
      </c>
      <c r="AO108" s="169">
        <f>IF($C108="Medium",AG108,0)</f>
        <v>0</v>
      </c>
      <c r="AP108" s="64">
        <f>IF($C108="Medium",AH108,0)</f>
        <v>0</v>
      </c>
      <c r="AQ108" s="64">
        <f>IF($C108="Medium",AI108,0)</f>
        <v>0</v>
      </c>
      <c r="AR108" s="64">
        <f>IF($C108="Medium",AJ108,0)</f>
        <v>0</v>
      </c>
      <c r="AS108" s="191">
        <f>IF($C108="Major",AG108,0)</f>
        <v>0</v>
      </c>
      <c r="AT108" s="64">
        <f>IF($C108="Major",AH108,0)</f>
        <v>0</v>
      </c>
      <c r="AU108" s="64">
        <f>IF($C108="Major",AI108,0)</f>
        <v>0</v>
      </c>
      <c r="AV108" s="170">
        <f>IF($C108="Major",AJ108,0)</f>
        <v>0</v>
      </c>
      <c r="AW108" s="64">
        <f>IF(AK108&gt;$Y$13,((AK108-$Y$13)*Summary!$G$31)+'Performance Failure Scenarios'!$Y$13,'Performance Failure Scenarios'!AK108)</f>
        <v>0</v>
      </c>
      <c r="AX108" s="64">
        <f>IF(AL108&gt;$Y$13,((AL108-$Y$13)*Summary!$G$31)+'Performance Failure Scenarios'!$Y$13,'Performance Failure Scenarios'!AL108)</f>
        <v>0</v>
      </c>
      <c r="AY108" s="64">
        <f>IF(AM108&gt;$Y$13,((AM108-$Y$13)*Summary!$G$31)+'Performance Failure Scenarios'!$Y$13,'Performance Failure Scenarios'!AM108)</f>
        <v>0</v>
      </c>
      <c r="AZ108" s="64">
        <f>IF(AN108&gt;$Y$13,((AN108-$Y$13)*Summary!$G$31)+'Performance Failure Scenarios'!$Y$13,'Performance Failure Scenarios'!AN108)</f>
        <v>0</v>
      </c>
      <c r="BA108" s="191">
        <f>IF(AO108&gt;$Y$13,((AO108-$Y$13)*Summary!$G$31)+'Performance Failure Scenarios'!$Y$13,'Performance Failure Scenarios'!AO108)</f>
        <v>0</v>
      </c>
      <c r="BB108" s="64">
        <f>IF(AP108&gt;$Y$13,((AP108-$Y$13)*Summary!$G$31)+'Performance Failure Scenarios'!$Y$13,'Performance Failure Scenarios'!AP108)</f>
        <v>0</v>
      </c>
      <c r="BC108" s="64">
        <f>IF(AQ108&gt;$Y$13,((AQ108-$Y$13)*Summary!$G$31)+'Performance Failure Scenarios'!$Y$13,'Performance Failure Scenarios'!AQ108)</f>
        <v>0</v>
      </c>
      <c r="BD108" s="200">
        <f>IF(AR108&gt;$Y$13,((AR108-$Y$13)*Summary!$G$31)+'Performance Failure Scenarios'!$Y$13,'Performance Failure Scenarios'!AR108)</f>
        <v>0</v>
      </c>
      <c r="BE108" s="64">
        <f>IF(AS108&gt;$Y$13,((AS108-$Y$13)*Summary!$G$31)+'Performance Failure Scenarios'!$Y$13,'Performance Failure Scenarios'!AS108)</f>
        <v>0</v>
      </c>
      <c r="BF108" s="64">
        <f>IF(AT108&gt;$Y$13,((AT108-$Y$13)*Summary!$G$31)+'Performance Failure Scenarios'!$Y$13,'Performance Failure Scenarios'!AT108)</f>
        <v>0</v>
      </c>
      <c r="BG108" s="64">
        <f>IF(AU108&gt;$Y$13,((AU108-$Y$13)*Summary!$G$31)+'Performance Failure Scenarios'!$Y$13,'Performance Failure Scenarios'!AU108)</f>
        <v>0</v>
      </c>
      <c r="BH108" s="170">
        <f>IF(AV108&gt;$Y$13,((AV108-$Y$13)*Summary!$G$31)+'Performance Failure Scenarios'!$Y$13,'Performance Failure Scenarios'!AV108)</f>
        <v>0</v>
      </c>
      <c r="BI108" s="90"/>
      <c r="BJ108" s="169">
        <f>(IF($C108=$BH$2,$BL$2,IF($C108=$BH$3,$BL$3,IF($C108=$BH$4,$BL$4,"ERROR"))))*((SUM(AW108+BA108+BE108)*12))</f>
        <v>0</v>
      </c>
      <c r="BK108" s="64">
        <f>(IF($C108=$BH$2,$BL$2,IF($C108=$BH$3,$BL$3,IF($C108=$BH$4,$BL$4,"ERROR"))))*((SUM(AX108+BB108+BF108)*12))</f>
        <v>0</v>
      </c>
      <c r="BL108" s="64">
        <f>(IF($C108=$BH$2,$BL$2,IF($C108=$BH$3,$BL$3,IF($C108=$BH$4,$BL$4,"ERROR"))))*((SUM(AY108+BC108+BG108)*12))</f>
        <v>0</v>
      </c>
      <c r="BM108" s="170">
        <f>(IF($C108=$BH$2,$BL$2,IF($C108=$BH$3,$BL$3,IF($C108=$BH$4,$BL$4,"ERROR"))))*((SUM(AZ108+BD108+BH108)*12))</f>
        <v>0</v>
      </c>
    </row>
    <row r="109" spans="1:65" ht="13.5" customHeight="1" thickBot="1">
      <c r="A109" s="481" t="s">
        <v>2</v>
      </c>
      <c r="B109" s="481"/>
      <c r="C109" s="481"/>
      <c r="D109" s="481"/>
      <c r="E109" s="481"/>
      <c r="F109" s="481"/>
      <c r="G109" s="481"/>
      <c r="H109" s="481"/>
      <c r="I109"/>
      <c r="J109" s="280"/>
      <c r="K109" s="281"/>
      <c r="L109" s="281"/>
      <c r="M109" s="281"/>
      <c r="N109" s="274"/>
      <c r="O109" s="281"/>
      <c r="P109" s="281"/>
      <c r="Q109" s="281"/>
      <c r="R109" s="282"/>
      <c r="S109" s="121"/>
      <c r="T109" s="171"/>
      <c r="U109" s="65"/>
      <c r="V109" s="65"/>
      <c r="W109" s="65"/>
      <c r="X109" s="172"/>
      <c r="Y109" s="71"/>
      <c r="Z109" s="171"/>
      <c r="AA109" s="65"/>
      <c r="AB109" s="192"/>
      <c r="AC109" s="65"/>
      <c r="AD109" s="65"/>
      <c r="AE109" s="172"/>
      <c r="AF109" s="71"/>
      <c r="AG109" s="171"/>
      <c r="AH109" s="65"/>
      <c r="AI109" s="65"/>
      <c r="AJ109" s="172"/>
      <c r="AK109" s="171"/>
      <c r="AL109" s="65"/>
      <c r="AM109" s="65"/>
      <c r="AN109" s="172"/>
      <c r="AO109" s="171"/>
      <c r="AP109" s="65"/>
      <c r="AQ109" s="65"/>
      <c r="AR109" s="65"/>
      <c r="AS109" s="192"/>
      <c r="AT109" s="65"/>
      <c r="AU109" s="65"/>
      <c r="AV109" s="172"/>
      <c r="AW109" s="65"/>
      <c r="AX109" s="65"/>
      <c r="AY109" s="65"/>
      <c r="AZ109" s="65"/>
      <c r="BA109" s="192"/>
      <c r="BB109" s="65"/>
      <c r="BC109" s="65"/>
      <c r="BD109" s="201"/>
      <c r="BE109" s="65"/>
      <c r="BF109" s="65"/>
      <c r="BG109" s="65"/>
      <c r="BH109" s="172"/>
      <c r="BI109" s="90"/>
      <c r="BJ109" s="171"/>
      <c r="BK109" s="65"/>
      <c r="BL109" s="65"/>
      <c r="BM109" s="172"/>
    </row>
    <row r="110" spans="1:65" ht="38.25" customHeight="1" thickBot="1">
      <c r="A110" s="492" t="s">
        <v>461</v>
      </c>
      <c r="B110" s="492" t="s">
        <v>613</v>
      </c>
      <c r="C110" s="259" t="s">
        <v>69</v>
      </c>
      <c r="D110" s="492" t="s">
        <v>225</v>
      </c>
      <c r="E110" s="492" t="s">
        <v>225</v>
      </c>
      <c r="F110" s="492" t="s">
        <v>134</v>
      </c>
      <c r="G110" s="492" t="s">
        <v>96</v>
      </c>
      <c r="H110" s="492" t="s">
        <v>175</v>
      </c>
      <c r="I110"/>
      <c r="J110" s="291"/>
      <c r="K110" s="287"/>
      <c r="L110" s="287"/>
      <c r="M110" s="287"/>
      <c r="N110" s="274"/>
      <c r="O110" s="273"/>
      <c r="P110" s="273"/>
      <c r="Q110" s="273"/>
      <c r="R110" s="275"/>
      <c r="S110" s="121"/>
      <c r="T110" s="169">
        <f t="shared" ref="T110:W114" si="113">J110*O110</f>
        <v>0</v>
      </c>
      <c r="U110" s="64">
        <f t="shared" si="113"/>
        <v>0</v>
      </c>
      <c r="V110" s="64">
        <f t="shared" si="113"/>
        <v>0</v>
      </c>
      <c r="W110" s="64">
        <f t="shared" si="113"/>
        <v>0</v>
      </c>
      <c r="X110" s="177"/>
      <c r="Y110" s="71"/>
      <c r="Z110" s="169">
        <f t="shared" si="78"/>
        <v>0</v>
      </c>
      <c r="AA110" s="64">
        <f>IF(C110="Minor",Z110,)</f>
        <v>0</v>
      </c>
      <c r="AB110" s="191">
        <f t="shared" si="79"/>
        <v>0</v>
      </c>
      <c r="AC110" s="64">
        <f>IF($C110="Minor",$AB110,)</f>
        <v>0</v>
      </c>
      <c r="AD110" s="63">
        <f>IF($C110="Medium",$AB110,)</f>
        <v>0</v>
      </c>
      <c r="AE110" s="170">
        <f>IF($C110="Major",$AB110,)</f>
        <v>0</v>
      </c>
      <c r="AF110" s="71"/>
      <c r="AG110" s="169">
        <f t="shared" si="80"/>
        <v>0</v>
      </c>
      <c r="AH110" s="64">
        <f t="shared" si="81"/>
        <v>0</v>
      </c>
      <c r="AI110" s="64">
        <f t="shared" si="82"/>
        <v>0</v>
      </c>
      <c r="AJ110" s="170">
        <f t="shared" si="83"/>
        <v>0</v>
      </c>
      <c r="AK110" s="169">
        <f>IF($C110="Minor",IF($AK$13="False",0,AG110),0)</f>
        <v>0</v>
      </c>
      <c r="AL110" s="64">
        <f>IF($C110="Minor",IF($AL$13="False",0,AH110),0)</f>
        <v>0</v>
      </c>
      <c r="AM110" s="64">
        <f>IF($C110="Minor",IF($AM$13="False",0,AI110),0)</f>
        <v>0</v>
      </c>
      <c r="AN110" s="170">
        <f>IF($C110="Minor",IF($AN$13="False",0,AJ110),0)</f>
        <v>0</v>
      </c>
      <c r="AO110" s="169"/>
      <c r="AP110" s="63"/>
      <c r="AQ110" s="64"/>
      <c r="AR110" s="64"/>
      <c r="AS110" s="191">
        <f>IF($C110="Major",AG110,0)</f>
        <v>0</v>
      </c>
      <c r="AT110" s="64">
        <f>IF($C110="Major",AH110,0)</f>
        <v>0</v>
      </c>
      <c r="AU110" s="63">
        <f>IF($C110="Major",AI110,0)</f>
        <v>0</v>
      </c>
      <c r="AV110" s="170">
        <f>IF($C110="Major",AJ110,0)</f>
        <v>0</v>
      </c>
      <c r="AW110" s="64"/>
      <c r="AX110" s="64"/>
      <c r="AY110" s="64"/>
      <c r="AZ110" s="63"/>
      <c r="BA110" s="191"/>
      <c r="BB110" s="64"/>
      <c r="BC110" s="64"/>
      <c r="BD110" s="200"/>
      <c r="BE110" s="63">
        <f>IF(AS110&gt;$Y$13,((AS110-$Y$13)*Summary!$G$31)+'Performance Failure Scenarios'!$Y$13,'Performance Failure Scenarios'!AS110)</f>
        <v>0</v>
      </c>
      <c r="BF110" s="64">
        <f>IF(AT110&gt;$Y$13,((AT110-$Y$13)*Summary!$G$31)+'Performance Failure Scenarios'!$Y$13,'Performance Failure Scenarios'!AT110)</f>
        <v>0</v>
      </c>
      <c r="BG110" s="64">
        <f>IF(AU110&gt;$Y$13,((AU110-$Y$13)*Summary!$G$31)+'Performance Failure Scenarios'!$Y$13,'Performance Failure Scenarios'!AU110)</f>
        <v>0</v>
      </c>
      <c r="BH110" s="170">
        <f>IF(AV110&gt;$Y$13,((AV110-$Y$13)*Summary!$G$31)+'Performance Failure Scenarios'!$Y$13,'Performance Failure Scenarios'!AV110)</f>
        <v>0</v>
      </c>
      <c r="BI110" s="90"/>
      <c r="BJ110" s="169">
        <f t="shared" ref="BJ110:BM114" si="114">(IF($C110=$BH$2,$BL$2,IF($C110=$BH$3,$BL$3,IF($C110=$BH$4,$BL$4,"ERROR"))))*((SUM(AW110+BA110+BE110)*12))</f>
        <v>0</v>
      </c>
      <c r="BK110" s="64">
        <f t="shared" si="114"/>
        <v>0</v>
      </c>
      <c r="BL110" s="64">
        <f t="shared" si="114"/>
        <v>0</v>
      </c>
      <c r="BM110" s="170">
        <f t="shared" si="114"/>
        <v>0</v>
      </c>
    </row>
    <row r="111" spans="1:65" ht="33" customHeight="1" thickBot="1">
      <c r="A111" s="493"/>
      <c r="B111" s="493"/>
      <c r="C111" s="259" t="s">
        <v>68</v>
      </c>
      <c r="D111" s="493"/>
      <c r="E111" s="493"/>
      <c r="F111" s="493"/>
      <c r="G111" s="493"/>
      <c r="H111" s="493"/>
      <c r="I111"/>
      <c r="J111" s="291"/>
      <c r="K111" s="287"/>
      <c r="L111" s="287"/>
      <c r="M111" s="287"/>
      <c r="N111" s="274"/>
      <c r="O111" s="273"/>
      <c r="P111" s="273"/>
      <c r="Q111" s="273"/>
      <c r="R111" s="275"/>
      <c r="S111" s="121"/>
      <c r="T111" s="169">
        <f t="shared" si="113"/>
        <v>0</v>
      </c>
      <c r="U111" s="64">
        <f t="shared" si="113"/>
        <v>0</v>
      </c>
      <c r="V111" s="64">
        <f t="shared" si="113"/>
        <v>0</v>
      </c>
      <c r="W111" s="64">
        <f t="shared" si="113"/>
        <v>0</v>
      </c>
      <c r="X111" s="177"/>
      <c r="Y111" s="70"/>
      <c r="Z111" s="169">
        <f t="shared" si="78"/>
        <v>0</v>
      </c>
      <c r="AA111" s="64">
        <f>IF(C111="Minor",Z111,)</f>
        <v>0</v>
      </c>
      <c r="AB111" s="191">
        <f t="shared" si="79"/>
        <v>0</v>
      </c>
      <c r="AC111" s="64">
        <f>IF($C111="Minor",$AB111,)</f>
        <v>0</v>
      </c>
      <c r="AD111" s="63">
        <f>IF($C111="Medium",$AB111,)</f>
        <v>0</v>
      </c>
      <c r="AE111" s="170">
        <f>IF($C111="Major",$AB111,)</f>
        <v>0</v>
      </c>
      <c r="AF111" s="71"/>
      <c r="AG111" s="169">
        <f t="shared" si="80"/>
        <v>0</v>
      </c>
      <c r="AH111" s="64">
        <f t="shared" si="81"/>
        <v>0</v>
      </c>
      <c r="AI111" s="64">
        <f t="shared" si="82"/>
        <v>0</v>
      </c>
      <c r="AJ111" s="170">
        <f t="shared" si="83"/>
        <v>0</v>
      </c>
      <c r="AK111" s="169">
        <f>IF($C111="Minor",IF($AK$13="False",0,AG111),0)</f>
        <v>0</v>
      </c>
      <c r="AL111" s="64">
        <f>IF($C111="Minor",IF($AL$13="False",0,AH111),0)</f>
        <v>0</v>
      </c>
      <c r="AM111" s="64">
        <f>IF($C111="Minor",IF($AM$13="False",0,AI111),0)</f>
        <v>0</v>
      </c>
      <c r="AN111" s="170">
        <f>IF($C111="Minor",IF($AN$13="False",0,AJ111),0)</f>
        <v>0</v>
      </c>
      <c r="AO111" s="169">
        <f>IF($C111="Medium",AG111,0)</f>
        <v>0</v>
      </c>
      <c r="AP111" s="63">
        <f>IF($C111="Medium",AH111,0)</f>
        <v>0</v>
      </c>
      <c r="AQ111" s="64">
        <f>IF($C111="Medium",AI111,0)</f>
        <v>0</v>
      </c>
      <c r="AR111" s="64">
        <f>IF($C111="Medium",AJ111,0)</f>
        <v>0</v>
      </c>
      <c r="AS111" s="191"/>
      <c r="AT111" s="64"/>
      <c r="AU111" s="63"/>
      <c r="AV111" s="170"/>
      <c r="AW111" s="64"/>
      <c r="AX111" s="64"/>
      <c r="AY111" s="64"/>
      <c r="AZ111" s="63"/>
      <c r="BA111" s="191">
        <f>IF(AO111&gt;$Y$12,((AO111-$Y$12)*Summary!$G$31)+'Performance Failure Scenarios'!$Y$12,'Performance Failure Scenarios'!AO111)</f>
        <v>0</v>
      </c>
      <c r="BB111" s="64">
        <f>IF(AP111&gt;$Y$12,((AP111-$Y$12)*Summary!$G$31)+'Performance Failure Scenarios'!$Y$12,'Performance Failure Scenarios'!AP111)</f>
        <v>0</v>
      </c>
      <c r="BC111" s="64">
        <f>IF(AQ111&gt;$Y$12,((AQ111-$Y$12)*Summary!$G$31)+'Performance Failure Scenarios'!$Y$12,'Performance Failure Scenarios'!AQ111)</f>
        <v>0</v>
      </c>
      <c r="BD111" s="200">
        <f>IF(AR111&gt;$Y$12,((AR111-$Y$12)*Summary!$G$31)+'Performance Failure Scenarios'!$Y$12,'Performance Failure Scenarios'!AR111)</f>
        <v>0</v>
      </c>
      <c r="BE111" s="63"/>
      <c r="BF111" s="64"/>
      <c r="BG111" s="64"/>
      <c r="BH111" s="170"/>
      <c r="BI111" s="90"/>
      <c r="BJ111" s="169">
        <f t="shared" si="114"/>
        <v>0</v>
      </c>
      <c r="BK111" s="64">
        <f t="shared" si="114"/>
        <v>0</v>
      </c>
      <c r="BL111" s="64">
        <f t="shared" si="114"/>
        <v>0</v>
      </c>
      <c r="BM111" s="170">
        <f t="shared" si="114"/>
        <v>0</v>
      </c>
    </row>
    <row r="112" spans="1:65" ht="35.25" customHeight="1" thickBot="1">
      <c r="A112" s="494"/>
      <c r="B112" s="494"/>
      <c r="C112" s="259" t="s">
        <v>67</v>
      </c>
      <c r="D112" s="494"/>
      <c r="E112" s="494"/>
      <c r="F112" s="494"/>
      <c r="G112" s="494"/>
      <c r="H112" s="494"/>
      <c r="I112"/>
      <c r="J112" s="291"/>
      <c r="K112" s="287"/>
      <c r="L112" s="287"/>
      <c r="M112" s="287"/>
      <c r="N112" s="274"/>
      <c r="O112" s="273"/>
      <c r="P112" s="273"/>
      <c r="Q112" s="273"/>
      <c r="R112" s="275"/>
      <c r="S112" s="121"/>
      <c r="T112" s="169">
        <f t="shared" si="113"/>
        <v>0</v>
      </c>
      <c r="U112" s="64">
        <f t="shared" si="113"/>
        <v>0</v>
      </c>
      <c r="V112" s="64">
        <f t="shared" si="113"/>
        <v>0</v>
      </c>
      <c r="W112" s="64">
        <f t="shared" si="113"/>
        <v>0</v>
      </c>
      <c r="X112" s="177"/>
      <c r="Y112" s="70"/>
      <c r="Z112" s="169">
        <f t="shared" si="78"/>
        <v>0</v>
      </c>
      <c r="AA112" s="64">
        <f>IF(C112="Minor",Z112,)</f>
        <v>0</v>
      </c>
      <c r="AB112" s="191">
        <f t="shared" si="79"/>
        <v>0</v>
      </c>
      <c r="AC112" s="64">
        <f>IF($C112="Minor",$AB112,)</f>
        <v>0</v>
      </c>
      <c r="AD112" s="63">
        <f>IF($C112="Medium",$AB112,)</f>
        <v>0</v>
      </c>
      <c r="AE112" s="170">
        <f>IF($C112="Major",$AB112,)</f>
        <v>0</v>
      </c>
      <c r="AF112" s="71"/>
      <c r="AG112" s="169">
        <f t="shared" si="80"/>
        <v>0</v>
      </c>
      <c r="AH112" s="64">
        <f t="shared" si="81"/>
        <v>0</v>
      </c>
      <c r="AI112" s="64">
        <f t="shared" si="82"/>
        <v>0</v>
      </c>
      <c r="AJ112" s="170">
        <f t="shared" si="83"/>
        <v>0</v>
      </c>
      <c r="AK112" s="169">
        <f>IF($C112="Minor",IF($AK$13="False",0,AG112),0)</f>
        <v>0</v>
      </c>
      <c r="AL112" s="64">
        <f>IF($C112="Minor",IF($AL$13="False",0,AH112),0)</f>
        <v>0</v>
      </c>
      <c r="AM112" s="64">
        <f>IF($C112="Minor",IF($AM$13="False",0,AI112),0)</f>
        <v>0</v>
      </c>
      <c r="AN112" s="170">
        <f>IF($C112="Minor",IF($AN$13="False",0,AJ112),0)</f>
        <v>0</v>
      </c>
      <c r="AO112" s="169"/>
      <c r="AP112" s="63"/>
      <c r="AQ112" s="64"/>
      <c r="AR112" s="64"/>
      <c r="AS112" s="191"/>
      <c r="AT112" s="64"/>
      <c r="AU112" s="63"/>
      <c r="AV112" s="170"/>
      <c r="AW112" s="64">
        <f>IF(AK112&gt;$Y$11,((AK112-$Y$11)*Summary!$G$31)+'Performance Failure Scenarios'!$Y$11,'Performance Failure Scenarios'!AK112)</f>
        <v>0</v>
      </c>
      <c r="AX112" s="64">
        <f>IF(AL112&gt;$Y$11,((AL112-$Y$11)*Summary!$G$31)+'Performance Failure Scenarios'!$Y$11,'Performance Failure Scenarios'!AL112)</f>
        <v>0</v>
      </c>
      <c r="AY112" s="64">
        <f>IF(AM112&gt;$Y$11,((AM112-$Y$11)*Summary!$G$31)+'Performance Failure Scenarios'!$Y$11,'Performance Failure Scenarios'!AM112)</f>
        <v>0</v>
      </c>
      <c r="AZ112" s="64">
        <f>IF(AN112&gt;$Y$11,((AN112-$Y$11)*Summary!$G$31)+'Performance Failure Scenarios'!$Y$11,'Performance Failure Scenarios'!AN112)</f>
        <v>0</v>
      </c>
      <c r="BA112" s="191"/>
      <c r="BB112" s="64"/>
      <c r="BC112" s="64"/>
      <c r="BD112" s="200"/>
      <c r="BE112" s="63"/>
      <c r="BF112" s="64"/>
      <c r="BG112" s="64"/>
      <c r="BH112" s="170"/>
      <c r="BI112" s="90"/>
      <c r="BJ112" s="169">
        <f t="shared" si="114"/>
        <v>0</v>
      </c>
      <c r="BK112" s="64">
        <f t="shared" si="114"/>
        <v>0</v>
      </c>
      <c r="BL112" s="64">
        <f t="shared" si="114"/>
        <v>0</v>
      </c>
      <c r="BM112" s="170">
        <f t="shared" si="114"/>
        <v>0</v>
      </c>
    </row>
    <row r="113" spans="1:65" ht="34.5" thickBot="1">
      <c r="A113" s="259" t="s">
        <v>462</v>
      </c>
      <c r="B113" s="259" t="s">
        <v>614</v>
      </c>
      <c r="C113" s="259" t="s">
        <v>67</v>
      </c>
      <c r="D113" s="259" t="s">
        <v>225</v>
      </c>
      <c r="E113" s="259" t="s">
        <v>175</v>
      </c>
      <c r="F113" s="259" t="s">
        <v>134</v>
      </c>
      <c r="G113" s="259" t="s">
        <v>96</v>
      </c>
      <c r="H113" s="259" t="s">
        <v>175</v>
      </c>
      <c r="I113"/>
      <c r="J113" s="291"/>
      <c r="K113" s="287"/>
      <c r="L113" s="287"/>
      <c r="M113" s="287"/>
      <c r="N113" s="274"/>
      <c r="O113" s="273"/>
      <c r="P113" s="273"/>
      <c r="Q113" s="273"/>
      <c r="R113" s="275"/>
      <c r="S113" s="121"/>
      <c r="T113" s="169">
        <f t="shared" si="113"/>
        <v>0</v>
      </c>
      <c r="U113" s="64">
        <f t="shared" si="113"/>
        <v>0</v>
      </c>
      <c r="V113" s="64">
        <f t="shared" si="113"/>
        <v>0</v>
      </c>
      <c r="W113" s="64">
        <f t="shared" si="113"/>
        <v>0</v>
      </c>
      <c r="X113" s="177"/>
      <c r="Y113" s="70"/>
      <c r="Z113" s="169">
        <f t="shared" si="78"/>
        <v>0</v>
      </c>
      <c r="AA113" s="64">
        <f>IF(C113="Minor",Z113,)</f>
        <v>0</v>
      </c>
      <c r="AB113" s="191">
        <f t="shared" si="79"/>
        <v>0</v>
      </c>
      <c r="AC113" s="64">
        <f>IF($C113="Minor",$AB113,)</f>
        <v>0</v>
      </c>
      <c r="AD113" s="63">
        <f>IF($C113="Medium",$AB113,)</f>
        <v>0</v>
      </c>
      <c r="AE113" s="170">
        <f>IF($C113="Major",$AB113,)</f>
        <v>0</v>
      </c>
      <c r="AF113" s="71"/>
      <c r="AG113" s="169">
        <f t="shared" si="80"/>
        <v>0</v>
      </c>
      <c r="AH113" s="64">
        <f t="shared" si="81"/>
        <v>0</v>
      </c>
      <c r="AI113" s="64">
        <f t="shared" si="82"/>
        <v>0</v>
      </c>
      <c r="AJ113" s="170">
        <f t="shared" si="83"/>
        <v>0</v>
      </c>
      <c r="AK113" s="169">
        <f>IF($C113="Minor",IF($AK$13="False",0,AG113),0)</f>
        <v>0</v>
      </c>
      <c r="AL113" s="64">
        <f>IF($C113="Minor",IF($AL$13="False",0,AH113),0)</f>
        <v>0</v>
      </c>
      <c r="AM113" s="64">
        <f>IF($C113="Minor",IF($AM$13="False",0,AI113),0)</f>
        <v>0</v>
      </c>
      <c r="AN113" s="170">
        <f>IF($C113="Minor",IF($AN$13="False",0,AJ113),0)</f>
        <v>0</v>
      </c>
      <c r="AO113" s="169">
        <f t="shared" ref="AO113:AR114" si="115">IF($C113="Medium",AG113,0)</f>
        <v>0</v>
      </c>
      <c r="AP113" s="63">
        <f t="shared" si="115"/>
        <v>0</v>
      </c>
      <c r="AQ113" s="64">
        <f t="shared" si="115"/>
        <v>0</v>
      </c>
      <c r="AR113" s="64">
        <f t="shared" si="115"/>
        <v>0</v>
      </c>
      <c r="AS113" s="191">
        <f t="shared" ref="AS113:AV114" si="116">IF($C113="Major",AG113,0)</f>
        <v>0</v>
      </c>
      <c r="AT113" s="64">
        <f t="shared" si="116"/>
        <v>0</v>
      </c>
      <c r="AU113" s="63">
        <f t="shared" si="116"/>
        <v>0</v>
      </c>
      <c r="AV113" s="170">
        <f t="shared" si="116"/>
        <v>0</v>
      </c>
      <c r="AW113" s="64">
        <f>IF(AK113&gt;$Y$13,((AK113-$Y$13)*Summary!$G$31)+'Performance Failure Scenarios'!$Y$13,'Performance Failure Scenarios'!AK113)</f>
        <v>0</v>
      </c>
      <c r="AX113" s="64">
        <f>IF(AL113&gt;$Y$13,((AL113-$Y$13)*Summary!$G$31)+'Performance Failure Scenarios'!$Y$13,'Performance Failure Scenarios'!AL113)</f>
        <v>0</v>
      </c>
      <c r="AY113" s="64">
        <f>IF(AM113&gt;$Y$13,((AM113-$Y$13)*Summary!$G$31)+'Performance Failure Scenarios'!$Y$13,'Performance Failure Scenarios'!AM113)</f>
        <v>0</v>
      </c>
      <c r="AZ113" s="63">
        <f>IF(AN113&gt;$Y$13,((AN113-$Y$13)*Summary!$G$31)+'Performance Failure Scenarios'!$Y$13,'Performance Failure Scenarios'!AN113)</f>
        <v>0</v>
      </c>
      <c r="BA113" s="191">
        <f>IF(AO113&gt;$Y$13,((AO113-$Y$13)*Summary!$G$31)+'Performance Failure Scenarios'!$Y$13,'Performance Failure Scenarios'!AO113)</f>
        <v>0</v>
      </c>
      <c r="BB113" s="64">
        <f>IF(AP113&gt;$Y$13,((AP113-$Y$13)*Summary!$G$31)+'Performance Failure Scenarios'!$Y$13,'Performance Failure Scenarios'!AP113)</f>
        <v>0</v>
      </c>
      <c r="BC113" s="64">
        <f>IF(AQ113&gt;$Y$13,((AQ113-$Y$13)*Summary!$G$31)+'Performance Failure Scenarios'!$Y$13,'Performance Failure Scenarios'!AQ113)</f>
        <v>0</v>
      </c>
      <c r="BD113" s="200">
        <f>IF(AR113&gt;$Y$13,((AR113-$Y$13)*Summary!$G$31)+'Performance Failure Scenarios'!$Y$13,'Performance Failure Scenarios'!AR113)</f>
        <v>0</v>
      </c>
      <c r="BE113" s="63">
        <f>IF(AS113&gt;$Y$13,((AS113-$Y$13)*Summary!$G$31)+'Performance Failure Scenarios'!$Y$13,'Performance Failure Scenarios'!AS113)</f>
        <v>0</v>
      </c>
      <c r="BF113" s="64">
        <f>IF(AT113&gt;$Y$13,((AT113-$Y$13)*Summary!$G$31)+'Performance Failure Scenarios'!$Y$13,'Performance Failure Scenarios'!AT113)</f>
        <v>0</v>
      </c>
      <c r="BG113" s="64">
        <f>IF(AU113&gt;$Y$13,((AU113-$Y$13)*Summary!$G$31)+'Performance Failure Scenarios'!$Y$13,'Performance Failure Scenarios'!AU113)</f>
        <v>0</v>
      </c>
      <c r="BH113" s="170">
        <f>IF(AV113&gt;$Y$13,((AV113-$Y$13)*Summary!$G$31)+'Performance Failure Scenarios'!$Y$13,'Performance Failure Scenarios'!AV113)</f>
        <v>0</v>
      </c>
      <c r="BI113" s="90"/>
      <c r="BJ113" s="169">
        <f t="shared" si="114"/>
        <v>0</v>
      </c>
      <c r="BK113" s="64">
        <f t="shared" si="114"/>
        <v>0</v>
      </c>
      <c r="BL113" s="64">
        <f t="shared" si="114"/>
        <v>0</v>
      </c>
      <c r="BM113" s="170">
        <f t="shared" si="114"/>
        <v>0</v>
      </c>
    </row>
    <row r="114" spans="1:65" ht="57" thickBot="1">
      <c r="A114" s="259" t="s">
        <v>463</v>
      </c>
      <c r="B114" s="259" t="s">
        <v>615</v>
      </c>
      <c r="C114" s="259" t="s">
        <v>69</v>
      </c>
      <c r="D114" s="259" t="s">
        <v>225</v>
      </c>
      <c r="E114" s="259" t="s">
        <v>225</v>
      </c>
      <c r="F114" s="259" t="s">
        <v>464</v>
      </c>
      <c r="G114" s="259" t="s">
        <v>96</v>
      </c>
      <c r="H114" s="259" t="s">
        <v>175</v>
      </c>
      <c r="I114"/>
      <c r="J114" s="291"/>
      <c r="K114" s="287"/>
      <c r="L114" s="287"/>
      <c r="M114" s="287"/>
      <c r="N114" s="274"/>
      <c r="O114" s="273"/>
      <c r="P114" s="273"/>
      <c r="Q114" s="273"/>
      <c r="R114" s="275"/>
      <c r="S114" s="121"/>
      <c r="T114" s="169">
        <f t="shared" si="113"/>
        <v>0</v>
      </c>
      <c r="U114" s="64">
        <f t="shared" si="113"/>
        <v>0</v>
      </c>
      <c r="V114" s="64">
        <f t="shared" si="113"/>
        <v>0</v>
      </c>
      <c r="W114" s="64">
        <f t="shared" si="113"/>
        <v>0</v>
      </c>
      <c r="X114" s="177"/>
      <c r="Y114" s="70"/>
      <c r="Z114" s="169">
        <f t="shared" si="78"/>
        <v>0</v>
      </c>
      <c r="AA114" s="64">
        <f>IF(C114="Minor",Z114,)</f>
        <v>0</v>
      </c>
      <c r="AB114" s="191">
        <f t="shared" si="79"/>
        <v>0</v>
      </c>
      <c r="AC114" s="64">
        <f>IF($C114="Minor",$AB114,)</f>
        <v>0</v>
      </c>
      <c r="AD114" s="63">
        <f>IF($C114="Medium",$AB114,)</f>
        <v>0</v>
      </c>
      <c r="AE114" s="170">
        <f>IF($C114="Major",$AB114,)</f>
        <v>0</v>
      </c>
      <c r="AF114" s="71"/>
      <c r="AG114" s="169">
        <f t="shared" si="80"/>
        <v>0</v>
      </c>
      <c r="AH114" s="64">
        <f t="shared" si="81"/>
        <v>0</v>
      </c>
      <c r="AI114" s="64">
        <f t="shared" si="82"/>
        <v>0</v>
      </c>
      <c r="AJ114" s="170">
        <f t="shared" si="83"/>
        <v>0</v>
      </c>
      <c r="AK114" s="169">
        <f>IF($C114="Minor",IF($AK$13="False",0,AG114),0)</f>
        <v>0</v>
      </c>
      <c r="AL114" s="64">
        <f>IF($C114="Minor",IF($AL$13="False",0,AH114),0)</f>
        <v>0</v>
      </c>
      <c r="AM114" s="64">
        <f>IF($C114="Minor",IF($AM$13="False",0,AI114),0)</f>
        <v>0</v>
      </c>
      <c r="AN114" s="170">
        <f>IF($C114="Minor",IF($AN$13="False",0,AJ114),0)</f>
        <v>0</v>
      </c>
      <c r="AO114" s="169">
        <f t="shared" si="115"/>
        <v>0</v>
      </c>
      <c r="AP114" s="63">
        <f t="shared" si="115"/>
        <v>0</v>
      </c>
      <c r="AQ114" s="64">
        <f t="shared" si="115"/>
        <v>0</v>
      </c>
      <c r="AR114" s="64">
        <f t="shared" si="115"/>
        <v>0</v>
      </c>
      <c r="AS114" s="191">
        <f t="shared" si="116"/>
        <v>0</v>
      </c>
      <c r="AT114" s="64">
        <f t="shared" si="116"/>
        <v>0</v>
      </c>
      <c r="AU114" s="63">
        <f t="shared" si="116"/>
        <v>0</v>
      </c>
      <c r="AV114" s="170">
        <f t="shared" si="116"/>
        <v>0</v>
      </c>
      <c r="AW114" s="64">
        <f>IF(AK114&gt;$Y$13,((AK114-$Y$13)*Summary!$G$31)+'Performance Failure Scenarios'!$Y$13,'Performance Failure Scenarios'!AK114)</f>
        <v>0</v>
      </c>
      <c r="AX114" s="64">
        <f>IF(AL114&gt;$Y$13,((AL114-$Y$13)*Summary!$G$31)+'Performance Failure Scenarios'!$Y$13,'Performance Failure Scenarios'!AL114)</f>
        <v>0</v>
      </c>
      <c r="AY114" s="64">
        <f>IF(AM114&gt;$Y$13,((AM114-$Y$13)*Summary!$G$31)+'Performance Failure Scenarios'!$Y$13,'Performance Failure Scenarios'!AM114)</f>
        <v>0</v>
      </c>
      <c r="AZ114" s="63">
        <f>IF(AN114&gt;$Y$13,((AN114-$Y$13)*Summary!$G$31)+'Performance Failure Scenarios'!$Y$13,'Performance Failure Scenarios'!AN114)</f>
        <v>0</v>
      </c>
      <c r="BA114" s="191">
        <f>IF(AO114&gt;$Y$13,((AO114-$Y$13)*Summary!$G$31)+'Performance Failure Scenarios'!$Y$13,'Performance Failure Scenarios'!AO114)</f>
        <v>0</v>
      </c>
      <c r="BB114" s="64">
        <f>IF(AP114&gt;$Y$13,((AP114-$Y$13)*Summary!$G$31)+'Performance Failure Scenarios'!$Y$13,'Performance Failure Scenarios'!AP114)</f>
        <v>0</v>
      </c>
      <c r="BC114" s="64">
        <f>IF(AQ114&gt;$Y$13,((AQ114-$Y$13)*Summary!$G$31)+'Performance Failure Scenarios'!$Y$13,'Performance Failure Scenarios'!AQ114)</f>
        <v>0</v>
      </c>
      <c r="BD114" s="200">
        <f>IF(AR114&gt;$Y$13,((AR114-$Y$13)*Summary!$G$31)+'Performance Failure Scenarios'!$Y$13,'Performance Failure Scenarios'!AR114)</f>
        <v>0</v>
      </c>
      <c r="BE114" s="63">
        <f>IF(AS114&gt;$Y$13,((AS114-$Y$13)*Summary!$G$31)+'Performance Failure Scenarios'!$Y$13,'Performance Failure Scenarios'!AS114)</f>
        <v>0</v>
      </c>
      <c r="BF114" s="64">
        <f>IF(AT114&gt;$Y$13,((AT114-$Y$13)*Summary!$G$31)+'Performance Failure Scenarios'!$Y$13,'Performance Failure Scenarios'!AT114)</f>
        <v>0</v>
      </c>
      <c r="BG114" s="64">
        <f>IF(AU114&gt;$Y$13,((AU114-$Y$13)*Summary!$G$31)+'Performance Failure Scenarios'!$Y$13,'Performance Failure Scenarios'!AU114)</f>
        <v>0</v>
      </c>
      <c r="BH114" s="170">
        <f>IF(AV114&gt;$Y$13,((AV114-$Y$13)*Summary!$G$31)+'Performance Failure Scenarios'!$Y$13,'Performance Failure Scenarios'!AV114)</f>
        <v>0</v>
      </c>
      <c r="BI114" s="90"/>
      <c r="BJ114" s="169">
        <f t="shared" si="114"/>
        <v>0</v>
      </c>
      <c r="BK114" s="64">
        <f t="shared" si="114"/>
        <v>0</v>
      </c>
      <c r="BL114" s="64">
        <f t="shared" si="114"/>
        <v>0</v>
      </c>
      <c r="BM114" s="170">
        <f t="shared" si="114"/>
        <v>0</v>
      </c>
    </row>
    <row r="115" spans="1:65" ht="13.5" customHeight="1" thickBot="1">
      <c r="A115" s="481" t="s">
        <v>3</v>
      </c>
      <c r="B115" s="481"/>
      <c r="C115" s="481"/>
      <c r="D115" s="481"/>
      <c r="E115" s="481"/>
      <c r="F115" s="481"/>
      <c r="G115" s="481"/>
      <c r="H115" s="481"/>
      <c r="I115"/>
      <c r="J115" s="280"/>
      <c r="K115" s="281"/>
      <c r="L115" s="281"/>
      <c r="M115" s="281"/>
      <c r="N115" s="274"/>
      <c r="O115" s="281"/>
      <c r="P115" s="281"/>
      <c r="Q115" s="281"/>
      <c r="R115" s="282"/>
      <c r="S115" s="121"/>
      <c r="T115" s="171"/>
      <c r="U115" s="65"/>
      <c r="V115" s="65"/>
      <c r="W115" s="65"/>
      <c r="X115" s="172"/>
      <c r="Y115" s="70"/>
      <c r="Z115" s="171"/>
      <c r="AA115" s="65"/>
      <c r="AB115" s="192"/>
      <c r="AC115" s="65"/>
      <c r="AD115" s="65"/>
      <c r="AE115" s="172"/>
      <c r="AF115" s="71"/>
      <c r="AG115" s="171"/>
      <c r="AH115" s="65"/>
      <c r="AI115" s="65"/>
      <c r="AJ115" s="172"/>
      <c r="AK115" s="171"/>
      <c r="AL115" s="65"/>
      <c r="AM115" s="65"/>
      <c r="AN115" s="172"/>
      <c r="AO115" s="171"/>
      <c r="AP115" s="65"/>
      <c r="AQ115" s="65"/>
      <c r="AR115" s="65"/>
      <c r="AS115" s="192"/>
      <c r="AT115" s="65"/>
      <c r="AU115" s="65"/>
      <c r="AV115" s="172"/>
      <c r="AW115" s="65"/>
      <c r="AX115" s="65"/>
      <c r="AY115" s="65"/>
      <c r="AZ115" s="65"/>
      <c r="BA115" s="192"/>
      <c r="BB115" s="65"/>
      <c r="BC115" s="65"/>
      <c r="BD115" s="201"/>
      <c r="BE115" s="65"/>
      <c r="BF115" s="65"/>
      <c r="BG115" s="65"/>
      <c r="BH115" s="172"/>
      <c r="BI115" s="90"/>
      <c r="BJ115" s="171"/>
      <c r="BK115" s="65"/>
      <c r="BL115" s="65"/>
      <c r="BM115" s="172"/>
    </row>
    <row r="116" spans="1:65" ht="52.5" customHeight="1" thickBot="1">
      <c r="A116" s="259" t="s">
        <v>465</v>
      </c>
      <c r="B116" s="259" t="s">
        <v>616</v>
      </c>
      <c r="C116" s="259" t="s">
        <v>68</v>
      </c>
      <c r="D116" s="259" t="s">
        <v>175</v>
      </c>
      <c r="E116" s="259" t="s">
        <v>175</v>
      </c>
      <c r="F116" s="259" t="s">
        <v>466</v>
      </c>
      <c r="G116" s="259" t="s">
        <v>176</v>
      </c>
      <c r="H116" s="259" t="s">
        <v>345</v>
      </c>
      <c r="I116"/>
      <c r="J116" s="272"/>
      <c r="K116" s="273"/>
      <c r="L116" s="273"/>
      <c r="M116" s="273"/>
      <c r="N116" s="274"/>
      <c r="O116" s="273"/>
      <c r="P116" s="273"/>
      <c r="Q116" s="273"/>
      <c r="R116" s="275"/>
      <c r="S116" s="121"/>
      <c r="T116" s="169">
        <f t="shared" ref="T116:W117" si="117">J116*O116</f>
        <v>0</v>
      </c>
      <c r="U116" s="64">
        <f t="shared" si="117"/>
        <v>0</v>
      </c>
      <c r="V116" s="64">
        <f t="shared" si="117"/>
        <v>0</v>
      </c>
      <c r="W116" s="64">
        <f t="shared" si="117"/>
        <v>0</v>
      </c>
      <c r="X116" s="170"/>
      <c r="Y116" s="70"/>
      <c r="Z116" s="169">
        <f t="shared" si="78"/>
        <v>0</v>
      </c>
      <c r="AA116" s="64">
        <f>IF(C116="Minor",Z116,)</f>
        <v>0</v>
      </c>
      <c r="AB116" s="191">
        <f t="shared" si="79"/>
        <v>0</v>
      </c>
      <c r="AC116" s="64">
        <f>IF($C116="Minor",$AB116,)</f>
        <v>0</v>
      </c>
      <c r="AD116" s="64">
        <f>IF($C116="Medium",$AB116,)</f>
        <v>0</v>
      </c>
      <c r="AE116" s="170">
        <f>IF($C116="Major",$AB116,)</f>
        <v>0</v>
      </c>
      <c r="AF116" s="71"/>
      <c r="AG116" s="169">
        <f t="shared" si="80"/>
        <v>0</v>
      </c>
      <c r="AH116" s="64">
        <f t="shared" si="81"/>
        <v>0</v>
      </c>
      <c r="AI116" s="64">
        <f t="shared" si="82"/>
        <v>0</v>
      </c>
      <c r="AJ116" s="170">
        <f t="shared" si="83"/>
        <v>0</v>
      </c>
      <c r="AK116" s="169">
        <f>IF($C116="Minor",IF($AK$13="False",0,AG116),0)</f>
        <v>0</v>
      </c>
      <c r="AL116" s="64">
        <f>IF($C116="Minor",IF($AL$13="False",0,AH116),0)</f>
        <v>0</v>
      </c>
      <c r="AM116" s="64">
        <f>IF($C116="Minor",IF($AM$13="False",0,AI116),0)</f>
        <v>0</v>
      </c>
      <c r="AN116" s="170">
        <f>IF($C116="Minor",IF($AN$13="False",0,AJ116),0)</f>
        <v>0</v>
      </c>
      <c r="AO116" s="169">
        <f t="shared" ref="AO116:AR117" si="118">IF($C116="Medium",AG116,0)</f>
        <v>0</v>
      </c>
      <c r="AP116" s="64">
        <f t="shared" si="118"/>
        <v>0</v>
      </c>
      <c r="AQ116" s="64">
        <f t="shared" si="118"/>
        <v>0</v>
      </c>
      <c r="AR116" s="64">
        <f t="shared" si="118"/>
        <v>0</v>
      </c>
      <c r="AS116" s="191">
        <f t="shared" ref="AS116:AV117" si="119">IF($C116="Major",AG116,0)</f>
        <v>0</v>
      </c>
      <c r="AT116" s="64">
        <f t="shared" si="119"/>
        <v>0</v>
      </c>
      <c r="AU116" s="64">
        <f t="shared" si="119"/>
        <v>0</v>
      </c>
      <c r="AV116" s="170">
        <f t="shared" si="119"/>
        <v>0</v>
      </c>
      <c r="AW116" s="64">
        <f>IF(AK116&gt;$Y$13,((AK116-$Y$13)*Summary!$G$31)+'Performance Failure Scenarios'!$Y$13,'Performance Failure Scenarios'!AK116)</f>
        <v>0</v>
      </c>
      <c r="AX116" s="64">
        <f>IF(AL116&gt;$Y$13,((AL116-$Y$13)*Summary!$G$31)+'Performance Failure Scenarios'!$Y$13,'Performance Failure Scenarios'!AL116)</f>
        <v>0</v>
      </c>
      <c r="AY116" s="64">
        <f>IF(AM116&gt;$Y$13,((AM116-$Y$13)*Summary!$G$31)+'Performance Failure Scenarios'!$Y$13,'Performance Failure Scenarios'!AM116)</f>
        <v>0</v>
      </c>
      <c r="AZ116" s="64">
        <f>IF(AN116&gt;$Y$13,((AN116-$Y$13)*Summary!$G$31)+'Performance Failure Scenarios'!$Y$13,'Performance Failure Scenarios'!AN116)</f>
        <v>0</v>
      </c>
      <c r="BA116" s="191">
        <f>IF(AO116&gt;$Y$13,((AO116-$Y$13)*Summary!$G$31)+'Performance Failure Scenarios'!$Y$13,'Performance Failure Scenarios'!AO116)</f>
        <v>0</v>
      </c>
      <c r="BB116" s="64">
        <f>IF(AP116&gt;$Y$13,((AP116-$Y$13)*Summary!$G$31)+'Performance Failure Scenarios'!$Y$13,'Performance Failure Scenarios'!AP116)</f>
        <v>0</v>
      </c>
      <c r="BC116" s="64">
        <f>IF(AQ116&gt;$Y$13,((AQ116-$Y$13)*Summary!$G$31)+'Performance Failure Scenarios'!$Y$13,'Performance Failure Scenarios'!AQ116)</f>
        <v>0</v>
      </c>
      <c r="BD116" s="200">
        <f>IF(AR116&gt;$Y$13,((AR116-$Y$13)*Summary!$G$31)+'Performance Failure Scenarios'!$Y$13,'Performance Failure Scenarios'!AR116)</f>
        <v>0</v>
      </c>
      <c r="BE116" s="64">
        <f>IF(AS116&gt;$Y$13,((AS116-$Y$13)*Summary!$G$31)+'Performance Failure Scenarios'!$Y$13,'Performance Failure Scenarios'!AS116)</f>
        <v>0</v>
      </c>
      <c r="BF116" s="64">
        <f>IF(AT116&gt;$Y$13,((AT116-$Y$13)*Summary!$G$31)+'Performance Failure Scenarios'!$Y$13,'Performance Failure Scenarios'!AT116)</f>
        <v>0</v>
      </c>
      <c r="BG116" s="64">
        <f>IF(AU116&gt;$Y$13,((AU116-$Y$13)*Summary!$G$31)+'Performance Failure Scenarios'!$Y$13,'Performance Failure Scenarios'!AU116)</f>
        <v>0</v>
      </c>
      <c r="BH116" s="170">
        <f>IF(AV116&gt;$Y$13,((AV116-$Y$13)*Summary!$G$31)+'Performance Failure Scenarios'!$Y$13,'Performance Failure Scenarios'!AV116)</f>
        <v>0</v>
      </c>
      <c r="BI116" s="90"/>
      <c r="BJ116" s="169">
        <f t="shared" ref="BJ116:BM117" si="120">(IF($C116=$BH$2,$BL$2,IF($C116=$BH$3,$BL$3,IF($C116=$BH$4,$BL$4,"ERROR"))))*((SUM(AW116+BA116+BE116)*12))</f>
        <v>0</v>
      </c>
      <c r="BK116" s="64">
        <f t="shared" si="120"/>
        <v>0</v>
      </c>
      <c r="BL116" s="64">
        <f t="shared" si="120"/>
        <v>0</v>
      </c>
      <c r="BM116" s="170">
        <f t="shared" si="120"/>
        <v>0</v>
      </c>
    </row>
    <row r="117" spans="1:65" ht="136.5" customHeight="1" thickBot="1">
      <c r="A117" s="259" t="s">
        <v>467</v>
      </c>
      <c r="B117" s="259" t="s">
        <v>617</v>
      </c>
      <c r="C117" s="259" t="s">
        <v>68</v>
      </c>
      <c r="D117" s="259" t="s">
        <v>175</v>
      </c>
      <c r="E117" s="259" t="s">
        <v>175</v>
      </c>
      <c r="F117" s="259" t="s">
        <v>468</v>
      </c>
      <c r="G117" s="259" t="s">
        <v>176</v>
      </c>
      <c r="H117" s="259" t="s">
        <v>469</v>
      </c>
      <c r="I117"/>
      <c r="J117" s="292"/>
      <c r="K117" s="293"/>
      <c r="L117" s="293"/>
      <c r="M117" s="293"/>
      <c r="N117" s="294"/>
      <c r="O117" s="273"/>
      <c r="P117" s="273"/>
      <c r="Q117" s="273"/>
      <c r="R117" s="275"/>
      <c r="S117" s="121"/>
      <c r="T117" s="178">
        <f t="shared" si="117"/>
        <v>0</v>
      </c>
      <c r="U117" s="179">
        <f t="shared" si="117"/>
        <v>0</v>
      </c>
      <c r="V117" s="179">
        <f t="shared" si="117"/>
        <v>0</v>
      </c>
      <c r="W117" s="179">
        <f t="shared" si="117"/>
        <v>0</v>
      </c>
      <c r="X117" s="180"/>
      <c r="Y117" s="71"/>
      <c r="Z117" s="178">
        <f t="shared" si="78"/>
        <v>0</v>
      </c>
      <c r="AA117" s="179">
        <f>IF(C117="Minor",Z117,)</f>
        <v>0</v>
      </c>
      <c r="AB117" s="196">
        <f t="shared" si="79"/>
        <v>0</v>
      </c>
      <c r="AC117" s="179">
        <f>IF($C117="Minor",$AB117,)</f>
        <v>0</v>
      </c>
      <c r="AD117" s="184">
        <f>IF($C117="Medium",$AB117,)</f>
        <v>0</v>
      </c>
      <c r="AE117" s="185">
        <f>IF($C117="Major",$AB117,)</f>
        <v>0</v>
      </c>
      <c r="AF117" s="71"/>
      <c r="AG117" s="178">
        <f t="shared" si="80"/>
        <v>0</v>
      </c>
      <c r="AH117" s="179">
        <f t="shared" si="81"/>
        <v>0</v>
      </c>
      <c r="AI117" s="179">
        <f t="shared" si="82"/>
        <v>0</v>
      </c>
      <c r="AJ117" s="185">
        <f t="shared" si="83"/>
        <v>0</v>
      </c>
      <c r="AK117" s="178">
        <f>IF($C117="Minor",IF($AK$13="False",0,AG117),0)</f>
        <v>0</v>
      </c>
      <c r="AL117" s="179">
        <f>IF($C117="Minor",IF($AL$13="False",0,AH117),0)</f>
        <v>0</v>
      </c>
      <c r="AM117" s="179">
        <f>IF($C117="Minor",IF($AM$13="False",0,AI117),0)</f>
        <v>0</v>
      </c>
      <c r="AN117" s="185">
        <f>IF($C117="Minor",IF($AN$13="False",0,AJ117),0)</f>
        <v>0</v>
      </c>
      <c r="AO117" s="178">
        <f t="shared" si="118"/>
        <v>0</v>
      </c>
      <c r="AP117" s="184">
        <f t="shared" si="118"/>
        <v>0</v>
      </c>
      <c r="AQ117" s="179">
        <f t="shared" si="118"/>
        <v>0</v>
      </c>
      <c r="AR117" s="179">
        <f t="shared" si="118"/>
        <v>0</v>
      </c>
      <c r="AS117" s="196">
        <f t="shared" si="119"/>
        <v>0</v>
      </c>
      <c r="AT117" s="179">
        <f t="shared" si="119"/>
        <v>0</v>
      </c>
      <c r="AU117" s="184">
        <f t="shared" si="119"/>
        <v>0</v>
      </c>
      <c r="AV117" s="185">
        <f t="shared" si="119"/>
        <v>0</v>
      </c>
      <c r="AW117" s="179">
        <f>IF(AK117&gt;$Y$13,((AK117-$Y$13)*Summary!$G$31)+'Performance Failure Scenarios'!$Y$13,'Performance Failure Scenarios'!AK117)</f>
        <v>0</v>
      </c>
      <c r="AX117" s="179">
        <f>IF(AL117&gt;$Y$13,((AL117-$Y$13)*Summary!$G$31)+'Performance Failure Scenarios'!$Y$13,'Performance Failure Scenarios'!AL117)</f>
        <v>0</v>
      </c>
      <c r="AY117" s="179">
        <f>IF(AM117&gt;$Y$13,((AM117-$Y$13)*Summary!$G$31)+'Performance Failure Scenarios'!$Y$13,'Performance Failure Scenarios'!AM117)</f>
        <v>0</v>
      </c>
      <c r="AZ117" s="184">
        <f>IF(AN117&gt;$Y$13,((AN117-$Y$13)*Summary!$G$31)+'Performance Failure Scenarios'!$Y$13,'Performance Failure Scenarios'!AN117)</f>
        <v>0</v>
      </c>
      <c r="BA117" s="196">
        <f>IF(AO117&gt;$Y$13,((AO117-$Y$13)*Summary!$G$31)+'Performance Failure Scenarios'!$Y$13,'Performance Failure Scenarios'!AO117)</f>
        <v>0</v>
      </c>
      <c r="BB117" s="179">
        <f>IF(AP117&gt;$Y$13,((AP117-$Y$13)*Summary!$G$31)+'Performance Failure Scenarios'!$Y$13,'Performance Failure Scenarios'!AP117)</f>
        <v>0</v>
      </c>
      <c r="BC117" s="179">
        <f>IF(AQ117&gt;$Y$13,((AQ117-$Y$13)*Summary!$G$31)+'Performance Failure Scenarios'!$Y$13,'Performance Failure Scenarios'!AQ117)</f>
        <v>0</v>
      </c>
      <c r="BD117" s="205">
        <f>IF(AR117&gt;$Y$13,((AR117-$Y$13)*Summary!$G$31)+'Performance Failure Scenarios'!$Y$13,'Performance Failure Scenarios'!AR117)</f>
        <v>0</v>
      </c>
      <c r="BE117" s="184">
        <f>IF(AS117&gt;$Y$13,((AS117-$Y$13)*Summary!$G$31)+'Performance Failure Scenarios'!$Y$13,'Performance Failure Scenarios'!AS117)</f>
        <v>0</v>
      </c>
      <c r="BF117" s="179">
        <f>IF(AT117&gt;$Y$13,((AT117-$Y$13)*Summary!$G$31)+'Performance Failure Scenarios'!$Y$13,'Performance Failure Scenarios'!AT117)</f>
        <v>0</v>
      </c>
      <c r="BG117" s="179">
        <f>IF(AU117&gt;$Y$13,((AU117-$Y$13)*Summary!$G$31)+'Performance Failure Scenarios'!$Y$13,'Performance Failure Scenarios'!AU117)</f>
        <v>0</v>
      </c>
      <c r="BH117" s="185">
        <f>IF(AV117&gt;$Y$13,((AV117-$Y$13)*Summary!$G$31)+'Performance Failure Scenarios'!$Y$13,'Performance Failure Scenarios'!AV117)</f>
        <v>0</v>
      </c>
      <c r="BI117" s="90"/>
      <c r="BJ117" s="178">
        <f t="shared" si="120"/>
        <v>0</v>
      </c>
      <c r="BK117" s="179">
        <f t="shared" si="120"/>
        <v>0</v>
      </c>
      <c r="BL117" s="179">
        <f t="shared" si="120"/>
        <v>0</v>
      </c>
      <c r="BM117" s="185">
        <f t="shared" si="120"/>
        <v>0</v>
      </c>
    </row>
  </sheetData>
  <sheetProtection password="CD56" sheet="1" formatCells="0" formatColumns="0" formatRows="0" insertColumns="0" autoFilter="0"/>
  <autoFilter ref="A19:BL117"/>
  <mergeCells count="64">
    <mergeCell ref="AX1:BA1"/>
    <mergeCell ref="A115:H115"/>
    <mergeCell ref="B110:B112"/>
    <mergeCell ref="D110:D112"/>
    <mergeCell ref="E110:E112"/>
    <mergeCell ref="F110:F112"/>
    <mergeCell ref="G110:G112"/>
    <mergeCell ref="A110:A112"/>
    <mergeCell ref="O18:R18"/>
    <mergeCell ref="A18:A19"/>
    <mergeCell ref="B18:B19"/>
    <mergeCell ref="J16:R17"/>
    <mergeCell ref="H110:H112"/>
    <mergeCell ref="A50:H50"/>
    <mergeCell ref="A66:H66"/>
    <mergeCell ref="A51:H51"/>
    <mergeCell ref="A109:H109"/>
    <mergeCell ref="A79:H79"/>
    <mergeCell ref="A83:H83"/>
    <mergeCell ref="A87:H87"/>
    <mergeCell ref="A91:H91"/>
    <mergeCell ref="A96:H96"/>
    <mergeCell ref="A104:H104"/>
    <mergeCell ref="A107:H107"/>
    <mergeCell ref="AA11:AA13"/>
    <mergeCell ref="X7:AA8"/>
    <mergeCell ref="A57:H57"/>
    <mergeCell ref="A59:H59"/>
    <mergeCell ref="A100:H100"/>
    <mergeCell ref="A67:H67"/>
    <mergeCell ref="T16:X17"/>
    <mergeCell ref="Z18:AA18"/>
    <mergeCell ref="AB18:AE18"/>
    <mergeCell ref="Z16:AE17"/>
    <mergeCell ref="T18:X18"/>
    <mergeCell ref="A47:H47"/>
    <mergeCell ref="A38:H38"/>
    <mergeCell ref="A20:H20"/>
    <mergeCell ref="A21:H21"/>
    <mergeCell ref="A24:H24"/>
    <mergeCell ref="A26:H26"/>
    <mergeCell ref="A35:H35"/>
    <mergeCell ref="BJ16:BM17"/>
    <mergeCell ref="A60:H60"/>
    <mergeCell ref="A63:H63"/>
    <mergeCell ref="BE18:BH18"/>
    <mergeCell ref="AK18:AN18"/>
    <mergeCell ref="AO18:AR18"/>
    <mergeCell ref="AS18:AV18"/>
    <mergeCell ref="AG16:AJ17"/>
    <mergeCell ref="AK16:AN17"/>
    <mergeCell ref="AG18:AJ18"/>
    <mergeCell ref="AW18:AZ18"/>
    <mergeCell ref="BA18:BD18"/>
    <mergeCell ref="C18:H18"/>
    <mergeCell ref="J18:M18"/>
    <mergeCell ref="A39:H39"/>
    <mergeCell ref="A42:H42"/>
    <mergeCell ref="BH2:BI2"/>
    <mergeCell ref="BH3:BI3"/>
    <mergeCell ref="BH4:BI4"/>
    <mergeCell ref="AK12:AN12"/>
    <mergeCell ref="AO16:AV17"/>
    <mergeCell ref="AW16:BH17"/>
  </mergeCells>
  <phoneticPr fontId="4" type="noConversion"/>
  <pageMargins left="0.74803149606299213" right="0.74803149606299213" top="0.98425196850393704" bottom="0.98425196850393704" header="0.51181102362204722" footer="0.51181102362204722"/>
  <pageSetup paperSize="8" scale="85" fitToWidth="2" fitToHeight="7" pageOrder="overThenDown" orientation="landscape" verticalDpi="1200" r:id="rId1"/>
  <headerFooter alignWithMargins="0"/>
  <rowBreaks count="3" manualBreakCount="3">
    <brk id="45" max="16383" man="1"/>
    <brk id="59" max="16383" man="1"/>
    <brk id="104"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2:CJ201"/>
  <sheetViews>
    <sheetView view="pageBreakPreview" zoomScale="90" zoomScaleNormal="100" zoomScaleSheetLayoutView="90" workbookViewId="0">
      <selection activeCell="AA1" sqref="AA1:AJ1048576"/>
    </sheetView>
  </sheetViews>
  <sheetFormatPr defaultRowHeight="12.75"/>
  <cols>
    <col min="1" max="1" width="9.140625" style="296"/>
    <col min="2" max="2" width="29.7109375" style="296" customWidth="1"/>
    <col min="3" max="3" width="37.42578125" style="296" customWidth="1"/>
    <col min="4" max="4" width="53.5703125" style="296" customWidth="1"/>
    <col min="5" max="5" width="17.28515625" style="297" customWidth="1"/>
    <col min="6" max="6" width="8.7109375" style="297" customWidth="1"/>
    <col min="7" max="10" width="18.85546875" style="296" customWidth="1"/>
    <col min="11" max="13" width="9" style="296" customWidth="1"/>
    <col min="14" max="14" width="11.140625" style="296" customWidth="1"/>
    <col min="15" max="15" width="8.5703125" style="296" customWidth="1"/>
    <col min="16" max="16" width="6.28515625" style="297" customWidth="1"/>
    <col min="17" max="17" width="13.28515625" style="297" customWidth="1"/>
    <col min="18" max="18" width="13.140625" style="297" customWidth="1"/>
    <col min="19" max="19" width="2.5703125" style="296" customWidth="1"/>
    <col min="20" max="20" width="11.7109375" style="296" customWidth="1"/>
    <col min="21" max="21" width="12.5703125" style="296" customWidth="1"/>
    <col min="22" max="23" width="12.7109375" style="296" customWidth="1"/>
    <col min="24" max="25" width="13.140625" style="296" customWidth="1"/>
    <col min="26" max="26" width="2.5703125" style="296" customWidth="1"/>
    <col min="27" max="27" width="2.5703125" style="296" hidden="1" customWidth="1"/>
    <col min="28" max="28" width="17.5703125" style="296" hidden="1" customWidth="1"/>
    <col min="29" max="29" width="16.140625" style="296" hidden="1" customWidth="1"/>
    <col min="30" max="30" width="2.28515625" style="296" hidden="1" customWidth="1"/>
    <col min="31" max="31" width="12.28515625" style="296" hidden="1" customWidth="1"/>
    <col min="32" max="32" width="10.85546875" style="296" hidden="1" customWidth="1"/>
    <col min="33" max="33" width="13.140625" style="296" hidden="1" customWidth="1"/>
    <col min="34" max="34" width="13.28515625" style="296" hidden="1" customWidth="1"/>
    <col min="35" max="35" width="11.140625" style="296" hidden="1" customWidth="1"/>
    <col min="36" max="36" width="16.42578125" style="296" hidden="1" customWidth="1"/>
    <col min="37" max="37" width="3.42578125" style="296" customWidth="1"/>
    <col min="38" max="38" width="12.7109375" style="296" hidden="1" customWidth="1"/>
    <col min="39" max="39" width="9.28515625" style="296" customWidth="1"/>
    <col min="40" max="40" width="9.140625" style="296" customWidth="1"/>
    <col min="41" max="41" width="8.42578125" style="296" customWidth="1"/>
    <col min="42" max="44" width="9.140625" style="296" customWidth="1"/>
    <col min="45" max="16384" width="9.140625" style="296"/>
  </cols>
  <sheetData>
    <row r="2" spans="1:38" ht="20.25">
      <c r="A2" s="295" t="str">
        <f>Summary!A1</f>
        <v>Hub/NPD Payment Mechanism</v>
      </c>
      <c r="B2" s="295"/>
      <c r="Q2" s="298"/>
      <c r="R2" s="299"/>
    </row>
    <row r="3" spans="1:38" ht="18">
      <c r="A3" s="300" t="str">
        <f>Summary!A2</f>
        <v>[Project Name]</v>
      </c>
      <c r="B3" s="300"/>
      <c r="Q3" s="301"/>
      <c r="R3" s="299"/>
      <c r="T3" s="296" t="s">
        <v>512</v>
      </c>
      <c r="AB3" s="296" t="s">
        <v>84</v>
      </c>
    </row>
    <row r="4" spans="1:38" ht="12.75" customHeight="1">
      <c r="A4" s="302" t="str">
        <f>Summary!$A$3</f>
        <v>Payment Mechanism Calibration</v>
      </c>
      <c r="B4" s="302"/>
      <c r="Q4" s="513" t="s">
        <v>103</v>
      </c>
      <c r="R4" s="515" t="s">
        <v>81</v>
      </c>
      <c r="T4" s="513" t="s">
        <v>11</v>
      </c>
      <c r="U4" s="513" t="s">
        <v>153</v>
      </c>
      <c r="V4" s="513" t="s">
        <v>150</v>
      </c>
      <c r="W4" s="513" t="s">
        <v>10</v>
      </c>
      <c r="X4" s="513" t="s">
        <v>153</v>
      </c>
      <c r="Y4" s="513" t="s">
        <v>150</v>
      </c>
      <c r="AB4" s="513" t="s">
        <v>103</v>
      </c>
      <c r="AC4" s="515" t="s">
        <v>81</v>
      </c>
      <c r="AD4" s="303"/>
      <c r="AE4" s="513" t="s">
        <v>11</v>
      </c>
      <c r="AF4" s="513" t="s">
        <v>153</v>
      </c>
      <c r="AG4" s="513" t="s">
        <v>150</v>
      </c>
      <c r="AH4" s="513" t="s">
        <v>10</v>
      </c>
      <c r="AI4" s="513" t="s">
        <v>153</v>
      </c>
      <c r="AJ4" s="513" t="s">
        <v>150</v>
      </c>
      <c r="AK4" s="304"/>
      <c r="AL4" s="304"/>
    </row>
    <row r="5" spans="1:38" ht="25.5" customHeight="1">
      <c r="A5" s="302" t="str">
        <f ca="1">RIGHT(CELL("filename",A2),LEN(CELL("filename",A2))-FIND("]",CELL("filename",A2)))</f>
        <v>Gross Service Units</v>
      </c>
      <c r="Q5" s="514"/>
      <c r="R5" s="516"/>
      <c r="T5" s="514"/>
      <c r="U5" s="514"/>
      <c r="V5" s="514"/>
      <c r="W5" s="514"/>
      <c r="X5" s="514"/>
      <c r="Y5" s="514"/>
      <c r="AB5" s="514"/>
      <c r="AC5" s="516"/>
      <c r="AD5" s="303"/>
      <c r="AE5" s="514"/>
      <c r="AF5" s="514"/>
      <c r="AG5" s="514"/>
      <c r="AH5" s="514"/>
      <c r="AI5" s="514"/>
      <c r="AJ5" s="514"/>
      <c r="AK5" s="304"/>
      <c r="AL5" s="304"/>
    </row>
    <row r="6" spans="1:38">
      <c r="B6" s="305"/>
      <c r="E6" s="305"/>
      <c r="F6" s="306"/>
      <c r="J6" s="305"/>
      <c r="K6" s="305"/>
      <c r="L6" s="305"/>
      <c r="M6" s="305"/>
      <c r="P6" s="297">
        <v>1</v>
      </c>
      <c r="Q6" s="307" t="e">
        <f>R6/$J$36</f>
        <v>#DIV/0!</v>
      </c>
      <c r="R6" s="308">
        <f t="shared" ref="R6:R24" si="0">R7+U6</f>
        <v>0</v>
      </c>
      <c r="T6" s="309">
        <f t="shared" ref="T6:T25" si="1">IF(ISERROR(LARGE(U$39:U$190,$P6)),0,LARGE(U$39:U$190,$P6))</f>
        <v>0</v>
      </c>
      <c r="U6" s="310">
        <f t="shared" ref="U6:U25" si="2">IF(T6=0,0,SUMIF(T$39:T$190,T6,$E$39:$E$190))</f>
        <v>0</v>
      </c>
      <c r="V6" s="311">
        <f t="shared" ref="V6:V25" si="3">T6*U6</f>
        <v>0</v>
      </c>
      <c r="W6" s="309">
        <f t="shared" ref="W6:W25" si="4">IF(ISERROR(LARGE(W$39:W$190,$P6)),0,LARGE(W$39:W$190,$P6))</f>
        <v>0</v>
      </c>
      <c r="X6" s="310">
        <f t="shared" ref="X6:X25" si="5">IF(W6=0,0,SUMIF(V$39:V$190,W6,$E$39:$E$190))</f>
        <v>0</v>
      </c>
      <c r="Y6" s="311">
        <f t="shared" ref="Y6:Y25" si="6">W6*X6</f>
        <v>0</v>
      </c>
      <c r="AB6" s="312" t="e">
        <f>AC6/$J$36</f>
        <v>#DIV/0!</v>
      </c>
      <c r="AC6" s="308">
        <f t="shared" ref="AC6:AC24" si="7">AC7+AF6</f>
        <v>0</v>
      </c>
      <c r="AD6" s="313"/>
      <c r="AE6" s="309">
        <f t="shared" ref="AE6:AE25" si="8">IF(ISERROR(LARGE(AF$39:AF$190,$P6)),0,LARGE(AF$39:AF$190,$P6))</f>
        <v>0</v>
      </c>
      <c r="AF6" s="310">
        <f t="shared" ref="AF6:AF25" si="9">IF(AE6=0,0,SUMIF(AE$39:AE$190,AE6,$E$39:$E$190))</f>
        <v>0</v>
      </c>
      <c r="AG6" s="311">
        <f t="shared" ref="AG6:AG20" si="10">AE6*AF6</f>
        <v>0</v>
      </c>
      <c r="AH6" s="309">
        <f t="shared" ref="AH6:AH25" si="11">IF(ISERROR(LARGE(AH$39:AH$190,$P6)),0,LARGE(AH$39:AH$190,$P6))</f>
        <v>0</v>
      </c>
      <c r="AI6" s="310">
        <f t="shared" ref="AI6:AI25" si="12">IF(AH6=0,0,SUMIF(AG$39:AG$190,AH6,$E$39:$E$190))</f>
        <v>0</v>
      </c>
      <c r="AJ6" s="311">
        <f>AH6*AI6</f>
        <v>0</v>
      </c>
      <c r="AK6" s="314"/>
      <c r="AL6" s="314"/>
    </row>
    <row r="7" spans="1:38">
      <c r="B7" s="315"/>
      <c r="E7" s="315" t="s">
        <v>513</v>
      </c>
      <c r="F7" s="306">
        <f>Summary!G16</f>
        <v>0</v>
      </c>
      <c r="J7" s="315"/>
      <c r="K7" s="315"/>
      <c r="L7" s="315"/>
      <c r="M7" s="315"/>
      <c r="P7" s="297">
        <v>2</v>
      </c>
      <c r="Q7" s="307" t="e">
        <f t="shared" ref="Q7:Q25" si="13">R7/$J$36</f>
        <v>#DIV/0!</v>
      </c>
      <c r="R7" s="308">
        <f t="shared" si="0"/>
        <v>0</v>
      </c>
      <c r="T7" s="309">
        <f t="shared" si="1"/>
        <v>0</v>
      </c>
      <c r="U7" s="310">
        <f t="shared" si="2"/>
        <v>0</v>
      </c>
      <c r="V7" s="311">
        <f t="shared" si="3"/>
        <v>0</v>
      </c>
      <c r="W7" s="309">
        <f t="shared" si="4"/>
        <v>0</v>
      </c>
      <c r="X7" s="310">
        <f t="shared" si="5"/>
        <v>0</v>
      </c>
      <c r="Y7" s="311">
        <f t="shared" si="6"/>
        <v>0</v>
      </c>
      <c r="AB7" s="312" t="e">
        <f t="shared" ref="AB7:AB25" si="14">AC7/$J$36</f>
        <v>#DIV/0!</v>
      </c>
      <c r="AC7" s="308">
        <f t="shared" si="7"/>
        <v>0</v>
      </c>
      <c r="AD7" s="313"/>
      <c r="AE7" s="309">
        <f t="shared" si="8"/>
        <v>0</v>
      </c>
      <c r="AF7" s="310">
        <f t="shared" si="9"/>
        <v>0</v>
      </c>
      <c r="AG7" s="311">
        <f t="shared" si="10"/>
        <v>0</v>
      </c>
      <c r="AH7" s="309">
        <f t="shared" si="11"/>
        <v>0</v>
      </c>
      <c r="AI7" s="310">
        <f t="shared" si="12"/>
        <v>0</v>
      </c>
      <c r="AJ7" s="311">
        <f t="shared" ref="AJ7:AJ25" si="15">AH7*AI7</f>
        <v>0</v>
      </c>
      <c r="AK7" s="314"/>
      <c r="AL7" s="314"/>
    </row>
    <row r="8" spans="1:38" ht="15">
      <c r="B8" s="386" t="s">
        <v>548</v>
      </c>
      <c r="C8" s="316"/>
      <c r="D8" s="316"/>
      <c r="E8" s="317"/>
      <c r="F8" s="318"/>
      <c r="I8" s="386" t="s">
        <v>618</v>
      </c>
      <c r="J8" s="305"/>
      <c r="K8" s="305"/>
      <c r="L8" s="305"/>
      <c r="M8" s="305"/>
      <c r="P8" s="297">
        <v>3</v>
      </c>
      <c r="Q8" s="307" t="e">
        <f t="shared" si="13"/>
        <v>#DIV/0!</v>
      </c>
      <c r="R8" s="308">
        <f t="shared" si="0"/>
        <v>0</v>
      </c>
      <c r="T8" s="309">
        <f t="shared" si="1"/>
        <v>0</v>
      </c>
      <c r="U8" s="310">
        <f t="shared" si="2"/>
        <v>0</v>
      </c>
      <c r="V8" s="311">
        <f t="shared" si="3"/>
        <v>0</v>
      </c>
      <c r="W8" s="309">
        <f t="shared" si="4"/>
        <v>0</v>
      </c>
      <c r="X8" s="310">
        <f t="shared" si="5"/>
        <v>0</v>
      </c>
      <c r="Y8" s="311">
        <f t="shared" si="6"/>
        <v>0</v>
      </c>
      <c r="AB8" s="312" t="e">
        <f t="shared" si="14"/>
        <v>#DIV/0!</v>
      </c>
      <c r="AC8" s="308">
        <f t="shared" si="7"/>
        <v>0</v>
      </c>
      <c r="AD8" s="313"/>
      <c r="AE8" s="309">
        <f t="shared" si="8"/>
        <v>0</v>
      </c>
      <c r="AF8" s="310">
        <f t="shared" si="9"/>
        <v>0</v>
      </c>
      <c r="AG8" s="311">
        <f t="shared" si="10"/>
        <v>0</v>
      </c>
      <c r="AH8" s="309">
        <f t="shared" si="11"/>
        <v>0</v>
      </c>
      <c r="AI8" s="310">
        <f t="shared" si="12"/>
        <v>0</v>
      </c>
      <c r="AJ8" s="311">
        <f t="shared" si="15"/>
        <v>0</v>
      </c>
      <c r="AK8" s="314"/>
      <c r="AL8" s="314"/>
    </row>
    <row r="9" spans="1:38">
      <c r="B9" s="319" t="s">
        <v>156</v>
      </c>
      <c r="C9" s="387" t="s">
        <v>99</v>
      </c>
      <c r="D9" s="320" t="s">
        <v>296</v>
      </c>
      <c r="E9" s="321" t="s">
        <v>205</v>
      </c>
      <c r="F9" s="321" t="s">
        <v>233</v>
      </c>
      <c r="I9" s="322" t="s">
        <v>490</v>
      </c>
      <c r="J9" s="323" t="s">
        <v>298</v>
      </c>
      <c r="K9" s="305"/>
      <c r="L9" s="305"/>
      <c r="M9" s="305"/>
      <c r="P9" s="297">
        <v>4</v>
      </c>
      <c r="Q9" s="307" t="e">
        <f t="shared" si="13"/>
        <v>#DIV/0!</v>
      </c>
      <c r="R9" s="308">
        <f t="shared" si="0"/>
        <v>0</v>
      </c>
      <c r="T9" s="309">
        <f t="shared" si="1"/>
        <v>0</v>
      </c>
      <c r="U9" s="310">
        <f t="shared" si="2"/>
        <v>0</v>
      </c>
      <c r="V9" s="311">
        <f t="shared" si="3"/>
        <v>0</v>
      </c>
      <c r="W9" s="309">
        <f t="shared" si="4"/>
        <v>0</v>
      </c>
      <c r="X9" s="310">
        <f t="shared" si="5"/>
        <v>0</v>
      </c>
      <c r="Y9" s="311">
        <f t="shared" si="6"/>
        <v>0</v>
      </c>
      <c r="AB9" s="312" t="e">
        <f t="shared" si="14"/>
        <v>#DIV/0!</v>
      </c>
      <c r="AC9" s="308">
        <f t="shared" si="7"/>
        <v>0</v>
      </c>
      <c r="AD9" s="313"/>
      <c r="AE9" s="309">
        <f t="shared" si="8"/>
        <v>0</v>
      </c>
      <c r="AF9" s="310">
        <f t="shared" si="9"/>
        <v>0</v>
      </c>
      <c r="AG9" s="311">
        <f t="shared" si="10"/>
        <v>0</v>
      </c>
      <c r="AH9" s="309">
        <f t="shared" si="11"/>
        <v>0</v>
      </c>
      <c r="AI9" s="310">
        <f t="shared" si="12"/>
        <v>0</v>
      </c>
      <c r="AJ9" s="311">
        <f t="shared" si="15"/>
        <v>0</v>
      </c>
      <c r="AK9" s="314"/>
      <c r="AL9" s="314"/>
    </row>
    <row r="10" spans="1:38">
      <c r="B10" s="398"/>
      <c r="C10" s="399"/>
      <c r="D10" s="399"/>
      <c r="E10" s="212"/>
      <c r="F10" s="400"/>
      <c r="G10" s="324"/>
      <c r="H10" s="324"/>
      <c r="I10" s="321">
        <v>1</v>
      </c>
      <c r="J10" s="404"/>
      <c r="K10" s="325"/>
      <c r="L10" s="318"/>
      <c r="P10" s="297">
        <v>5</v>
      </c>
      <c r="Q10" s="307" t="e">
        <f t="shared" si="13"/>
        <v>#DIV/0!</v>
      </c>
      <c r="R10" s="308">
        <f t="shared" si="0"/>
        <v>0</v>
      </c>
      <c r="T10" s="309">
        <f t="shared" si="1"/>
        <v>0</v>
      </c>
      <c r="U10" s="310">
        <f t="shared" si="2"/>
        <v>0</v>
      </c>
      <c r="V10" s="311">
        <f t="shared" si="3"/>
        <v>0</v>
      </c>
      <c r="W10" s="309">
        <f t="shared" si="4"/>
        <v>0</v>
      </c>
      <c r="X10" s="310">
        <f t="shared" si="5"/>
        <v>0</v>
      </c>
      <c r="Y10" s="311">
        <f t="shared" si="6"/>
        <v>0</v>
      </c>
      <c r="AB10" s="312" t="e">
        <f t="shared" si="14"/>
        <v>#DIV/0!</v>
      </c>
      <c r="AC10" s="308">
        <f t="shared" si="7"/>
        <v>0</v>
      </c>
      <c r="AD10" s="313"/>
      <c r="AE10" s="309">
        <f t="shared" si="8"/>
        <v>0</v>
      </c>
      <c r="AF10" s="310">
        <f t="shared" si="9"/>
        <v>0</v>
      </c>
      <c r="AG10" s="311">
        <f t="shared" si="10"/>
        <v>0</v>
      </c>
      <c r="AH10" s="309">
        <f t="shared" si="11"/>
        <v>0</v>
      </c>
      <c r="AI10" s="310">
        <f t="shared" si="12"/>
        <v>0</v>
      </c>
      <c r="AJ10" s="311">
        <f t="shared" si="15"/>
        <v>0</v>
      </c>
      <c r="AK10" s="314"/>
      <c r="AL10" s="314"/>
    </row>
    <row r="11" spans="1:38">
      <c r="B11" s="401"/>
      <c r="C11" s="399"/>
      <c r="D11" s="399"/>
      <c r="E11" s="212"/>
      <c r="F11" s="400"/>
      <c r="I11" s="321">
        <v>2</v>
      </c>
      <c r="J11" s="404"/>
      <c r="K11" s="315"/>
      <c r="L11" s="318"/>
      <c r="M11" s="326"/>
      <c r="N11" s="325"/>
      <c r="P11" s="297">
        <v>6</v>
      </c>
      <c r="Q11" s="307" t="e">
        <f t="shared" si="13"/>
        <v>#DIV/0!</v>
      </c>
      <c r="R11" s="308">
        <f t="shared" si="0"/>
        <v>0</v>
      </c>
      <c r="T11" s="309">
        <f t="shared" si="1"/>
        <v>0</v>
      </c>
      <c r="U11" s="310">
        <f t="shared" si="2"/>
        <v>0</v>
      </c>
      <c r="V11" s="311">
        <f t="shared" si="3"/>
        <v>0</v>
      </c>
      <c r="W11" s="309">
        <f t="shared" si="4"/>
        <v>0</v>
      </c>
      <c r="X11" s="310">
        <f t="shared" si="5"/>
        <v>0</v>
      </c>
      <c r="Y11" s="311">
        <f t="shared" si="6"/>
        <v>0</v>
      </c>
      <c r="AB11" s="312" t="e">
        <f t="shared" si="14"/>
        <v>#DIV/0!</v>
      </c>
      <c r="AC11" s="308">
        <f t="shared" si="7"/>
        <v>0</v>
      </c>
      <c r="AD11" s="313"/>
      <c r="AE11" s="309">
        <f t="shared" si="8"/>
        <v>0</v>
      </c>
      <c r="AF11" s="310">
        <f t="shared" si="9"/>
        <v>0</v>
      </c>
      <c r="AG11" s="311">
        <f t="shared" si="10"/>
        <v>0</v>
      </c>
      <c r="AH11" s="309">
        <f t="shared" si="11"/>
        <v>0</v>
      </c>
      <c r="AI11" s="310">
        <f t="shared" si="12"/>
        <v>0</v>
      </c>
      <c r="AJ11" s="311">
        <f t="shared" si="15"/>
        <v>0</v>
      </c>
      <c r="AK11" s="314"/>
      <c r="AL11" s="314"/>
    </row>
    <row r="12" spans="1:38">
      <c r="B12" s="398"/>
      <c r="C12" s="399"/>
      <c r="D12" s="399"/>
      <c r="E12" s="212"/>
      <c r="F12" s="400"/>
      <c r="I12" s="308">
        <v>3</v>
      </c>
      <c r="J12" s="404"/>
      <c r="K12" s="315"/>
      <c r="L12" s="327"/>
      <c r="N12" s="325"/>
      <c r="P12" s="297">
        <v>7</v>
      </c>
      <c r="Q12" s="307" t="e">
        <f t="shared" si="13"/>
        <v>#DIV/0!</v>
      </c>
      <c r="R12" s="308">
        <f t="shared" si="0"/>
        <v>0</v>
      </c>
      <c r="T12" s="309">
        <f t="shared" si="1"/>
        <v>0</v>
      </c>
      <c r="U12" s="310">
        <f t="shared" si="2"/>
        <v>0</v>
      </c>
      <c r="V12" s="311">
        <f t="shared" si="3"/>
        <v>0</v>
      </c>
      <c r="W12" s="309">
        <f t="shared" si="4"/>
        <v>0</v>
      </c>
      <c r="X12" s="310">
        <f t="shared" si="5"/>
        <v>0</v>
      </c>
      <c r="Y12" s="311">
        <f t="shared" si="6"/>
        <v>0</v>
      </c>
      <c r="AB12" s="312" t="e">
        <f t="shared" si="14"/>
        <v>#DIV/0!</v>
      </c>
      <c r="AC12" s="308">
        <f t="shared" si="7"/>
        <v>0</v>
      </c>
      <c r="AD12" s="313"/>
      <c r="AE12" s="309">
        <f t="shared" si="8"/>
        <v>0</v>
      </c>
      <c r="AF12" s="310">
        <f t="shared" si="9"/>
        <v>0</v>
      </c>
      <c r="AG12" s="311">
        <f t="shared" si="10"/>
        <v>0</v>
      </c>
      <c r="AH12" s="309">
        <f t="shared" si="11"/>
        <v>0</v>
      </c>
      <c r="AI12" s="310">
        <f t="shared" si="12"/>
        <v>0</v>
      </c>
      <c r="AJ12" s="311">
        <f t="shared" si="15"/>
        <v>0</v>
      </c>
      <c r="AK12" s="314"/>
      <c r="AL12" s="314"/>
    </row>
    <row r="13" spans="1:38">
      <c r="B13" s="398"/>
      <c r="C13" s="399"/>
      <c r="D13" s="399"/>
      <c r="E13" s="212"/>
      <c r="F13" s="400"/>
      <c r="I13" s="308">
        <v>4</v>
      </c>
      <c r="J13" s="404"/>
      <c r="K13" s="315"/>
      <c r="L13" s="327"/>
      <c r="N13" s="325"/>
      <c r="P13" s="297">
        <v>8</v>
      </c>
      <c r="Q13" s="307" t="e">
        <f t="shared" si="13"/>
        <v>#DIV/0!</v>
      </c>
      <c r="R13" s="308">
        <f t="shared" si="0"/>
        <v>0</v>
      </c>
      <c r="T13" s="309">
        <f t="shared" si="1"/>
        <v>0</v>
      </c>
      <c r="U13" s="310">
        <f t="shared" si="2"/>
        <v>0</v>
      </c>
      <c r="V13" s="311">
        <f t="shared" si="3"/>
        <v>0</v>
      </c>
      <c r="W13" s="309">
        <f t="shared" si="4"/>
        <v>0</v>
      </c>
      <c r="X13" s="310">
        <f t="shared" si="5"/>
        <v>0</v>
      </c>
      <c r="Y13" s="311">
        <f t="shared" si="6"/>
        <v>0</v>
      </c>
      <c r="AB13" s="312" t="e">
        <f t="shared" si="14"/>
        <v>#DIV/0!</v>
      </c>
      <c r="AC13" s="308">
        <f t="shared" si="7"/>
        <v>0</v>
      </c>
      <c r="AD13" s="313"/>
      <c r="AE13" s="309">
        <f t="shared" si="8"/>
        <v>0</v>
      </c>
      <c r="AF13" s="310">
        <f t="shared" si="9"/>
        <v>0</v>
      </c>
      <c r="AG13" s="311">
        <f t="shared" si="10"/>
        <v>0</v>
      </c>
      <c r="AH13" s="309">
        <f t="shared" si="11"/>
        <v>0</v>
      </c>
      <c r="AI13" s="310">
        <f t="shared" si="12"/>
        <v>0</v>
      </c>
      <c r="AJ13" s="311">
        <f t="shared" si="15"/>
        <v>0</v>
      </c>
      <c r="AK13" s="314"/>
      <c r="AL13" s="314"/>
    </row>
    <row r="14" spans="1:38">
      <c r="B14" s="398"/>
      <c r="C14" s="399"/>
      <c r="D14" s="399"/>
      <c r="E14" s="212"/>
      <c r="F14" s="400"/>
      <c r="I14" s="308">
        <v>5</v>
      </c>
      <c r="J14" s="404"/>
      <c r="K14" s="315"/>
      <c r="L14" s="327"/>
      <c r="N14" s="325"/>
      <c r="P14" s="297">
        <v>9</v>
      </c>
      <c r="Q14" s="307" t="e">
        <f t="shared" si="13"/>
        <v>#DIV/0!</v>
      </c>
      <c r="R14" s="308">
        <f t="shared" si="0"/>
        <v>0</v>
      </c>
      <c r="T14" s="309">
        <f t="shared" si="1"/>
        <v>0</v>
      </c>
      <c r="U14" s="310">
        <f t="shared" si="2"/>
        <v>0</v>
      </c>
      <c r="V14" s="311">
        <f t="shared" si="3"/>
        <v>0</v>
      </c>
      <c r="W14" s="309">
        <f t="shared" si="4"/>
        <v>0</v>
      </c>
      <c r="X14" s="310">
        <f t="shared" si="5"/>
        <v>0</v>
      </c>
      <c r="Y14" s="311">
        <f t="shared" si="6"/>
        <v>0</v>
      </c>
      <c r="AB14" s="312" t="e">
        <f t="shared" si="14"/>
        <v>#DIV/0!</v>
      </c>
      <c r="AC14" s="308">
        <f t="shared" si="7"/>
        <v>0</v>
      </c>
      <c r="AD14" s="313"/>
      <c r="AE14" s="309">
        <f t="shared" si="8"/>
        <v>0</v>
      </c>
      <c r="AF14" s="310">
        <f t="shared" si="9"/>
        <v>0</v>
      </c>
      <c r="AG14" s="311">
        <f t="shared" si="10"/>
        <v>0</v>
      </c>
      <c r="AH14" s="309">
        <f t="shared" si="11"/>
        <v>0</v>
      </c>
      <c r="AI14" s="310">
        <f t="shared" si="12"/>
        <v>0</v>
      </c>
      <c r="AJ14" s="311">
        <f t="shared" si="15"/>
        <v>0</v>
      </c>
      <c r="AK14" s="314"/>
      <c r="AL14" s="314"/>
    </row>
    <row r="15" spans="1:38">
      <c r="B15" s="398"/>
      <c r="C15" s="399"/>
      <c r="D15" s="398"/>
      <c r="E15" s="402"/>
      <c r="F15" s="403"/>
      <c r="I15" s="308">
        <v>6</v>
      </c>
      <c r="J15" s="404"/>
      <c r="K15" s="328"/>
      <c r="L15" s="328"/>
      <c r="P15" s="297">
        <v>10</v>
      </c>
      <c r="Q15" s="307" t="e">
        <f t="shared" si="13"/>
        <v>#DIV/0!</v>
      </c>
      <c r="R15" s="308">
        <f t="shared" si="0"/>
        <v>0</v>
      </c>
      <c r="T15" s="309">
        <f t="shared" si="1"/>
        <v>0</v>
      </c>
      <c r="U15" s="310">
        <f t="shared" si="2"/>
        <v>0</v>
      </c>
      <c r="V15" s="311">
        <f t="shared" si="3"/>
        <v>0</v>
      </c>
      <c r="W15" s="309">
        <f t="shared" si="4"/>
        <v>0</v>
      </c>
      <c r="X15" s="310">
        <f t="shared" si="5"/>
        <v>0</v>
      </c>
      <c r="Y15" s="311">
        <f t="shared" si="6"/>
        <v>0</v>
      </c>
      <c r="AB15" s="312" t="e">
        <f t="shared" si="14"/>
        <v>#DIV/0!</v>
      </c>
      <c r="AC15" s="308">
        <f t="shared" si="7"/>
        <v>0</v>
      </c>
      <c r="AD15" s="313"/>
      <c r="AE15" s="309">
        <f t="shared" si="8"/>
        <v>0</v>
      </c>
      <c r="AF15" s="310">
        <f t="shared" si="9"/>
        <v>0</v>
      </c>
      <c r="AG15" s="311">
        <f t="shared" si="10"/>
        <v>0</v>
      </c>
      <c r="AH15" s="309">
        <f t="shared" si="11"/>
        <v>0</v>
      </c>
      <c r="AI15" s="310">
        <f t="shared" si="12"/>
        <v>0</v>
      </c>
      <c r="AJ15" s="311">
        <f t="shared" si="15"/>
        <v>0</v>
      </c>
      <c r="AK15" s="314"/>
      <c r="AL15" s="314"/>
    </row>
    <row r="16" spans="1:38">
      <c r="B16" s="398"/>
      <c r="C16" s="399"/>
      <c r="D16" s="398"/>
      <c r="E16" s="402"/>
      <c r="F16" s="403"/>
      <c r="I16" s="308">
        <v>8</v>
      </c>
      <c r="J16" s="404"/>
      <c r="K16" s="328"/>
      <c r="L16" s="328"/>
      <c r="P16" s="297">
        <v>11</v>
      </c>
      <c r="Q16" s="307" t="e">
        <f t="shared" si="13"/>
        <v>#DIV/0!</v>
      </c>
      <c r="R16" s="308">
        <f t="shared" si="0"/>
        <v>0</v>
      </c>
      <c r="T16" s="309">
        <f t="shared" si="1"/>
        <v>0</v>
      </c>
      <c r="U16" s="310">
        <f t="shared" si="2"/>
        <v>0</v>
      </c>
      <c r="V16" s="311">
        <f t="shared" si="3"/>
        <v>0</v>
      </c>
      <c r="W16" s="309">
        <f t="shared" si="4"/>
        <v>0</v>
      </c>
      <c r="X16" s="310">
        <f t="shared" si="5"/>
        <v>0</v>
      </c>
      <c r="Y16" s="311">
        <f t="shared" si="6"/>
        <v>0</v>
      </c>
      <c r="AB16" s="312" t="e">
        <f t="shared" si="14"/>
        <v>#DIV/0!</v>
      </c>
      <c r="AC16" s="308">
        <f t="shared" si="7"/>
        <v>0</v>
      </c>
      <c r="AD16" s="313"/>
      <c r="AE16" s="309">
        <f t="shared" si="8"/>
        <v>0</v>
      </c>
      <c r="AF16" s="310">
        <f t="shared" si="9"/>
        <v>0</v>
      </c>
      <c r="AG16" s="311">
        <f t="shared" si="10"/>
        <v>0</v>
      </c>
      <c r="AH16" s="309">
        <f t="shared" si="11"/>
        <v>0</v>
      </c>
      <c r="AI16" s="310">
        <f t="shared" si="12"/>
        <v>0</v>
      </c>
      <c r="AJ16" s="311">
        <f t="shared" si="15"/>
        <v>0</v>
      </c>
      <c r="AK16" s="314"/>
      <c r="AL16" s="314"/>
    </row>
    <row r="17" spans="2:38">
      <c r="B17" s="398"/>
      <c r="C17" s="399"/>
      <c r="D17" s="399"/>
      <c r="E17" s="402"/>
      <c r="F17" s="403"/>
      <c r="I17" s="308">
        <v>9</v>
      </c>
      <c r="J17" s="404"/>
      <c r="K17" s="328"/>
      <c r="L17" s="328"/>
      <c r="P17" s="297">
        <v>12</v>
      </c>
      <c r="Q17" s="307" t="e">
        <f t="shared" si="13"/>
        <v>#DIV/0!</v>
      </c>
      <c r="R17" s="308">
        <f t="shared" si="0"/>
        <v>0</v>
      </c>
      <c r="T17" s="309">
        <f t="shared" si="1"/>
        <v>0</v>
      </c>
      <c r="U17" s="310">
        <f t="shared" si="2"/>
        <v>0</v>
      </c>
      <c r="V17" s="311">
        <f t="shared" si="3"/>
        <v>0</v>
      </c>
      <c r="W17" s="309">
        <f t="shared" si="4"/>
        <v>0</v>
      </c>
      <c r="X17" s="310">
        <f t="shared" si="5"/>
        <v>0</v>
      </c>
      <c r="Y17" s="311">
        <f t="shared" si="6"/>
        <v>0</v>
      </c>
      <c r="AB17" s="312" t="e">
        <f t="shared" si="14"/>
        <v>#DIV/0!</v>
      </c>
      <c r="AC17" s="308">
        <f t="shared" si="7"/>
        <v>0</v>
      </c>
      <c r="AD17" s="313"/>
      <c r="AE17" s="309">
        <f t="shared" si="8"/>
        <v>0</v>
      </c>
      <c r="AF17" s="310">
        <f t="shared" si="9"/>
        <v>0</v>
      </c>
      <c r="AG17" s="311">
        <f t="shared" si="10"/>
        <v>0</v>
      </c>
      <c r="AH17" s="309">
        <f t="shared" si="11"/>
        <v>0</v>
      </c>
      <c r="AI17" s="310">
        <f t="shared" si="12"/>
        <v>0</v>
      </c>
      <c r="AJ17" s="311">
        <f t="shared" si="15"/>
        <v>0</v>
      </c>
      <c r="AK17" s="314"/>
      <c r="AL17" s="314"/>
    </row>
    <row r="18" spans="2:38">
      <c r="B18" s="398"/>
      <c r="C18" s="399"/>
      <c r="D18" s="398"/>
      <c r="E18" s="402"/>
      <c r="F18" s="403"/>
      <c r="I18" s="308">
        <v>10</v>
      </c>
      <c r="J18" s="404"/>
      <c r="K18" s="328"/>
      <c r="L18" s="328"/>
      <c r="P18" s="297">
        <v>13</v>
      </c>
      <c r="Q18" s="307" t="e">
        <f t="shared" si="13"/>
        <v>#DIV/0!</v>
      </c>
      <c r="R18" s="308">
        <f t="shared" si="0"/>
        <v>0</v>
      </c>
      <c r="T18" s="309">
        <f t="shared" si="1"/>
        <v>0</v>
      </c>
      <c r="U18" s="310">
        <f t="shared" si="2"/>
        <v>0</v>
      </c>
      <c r="V18" s="311">
        <f t="shared" si="3"/>
        <v>0</v>
      </c>
      <c r="W18" s="309">
        <f t="shared" si="4"/>
        <v>0</v>
      </c>
      <c r="X18" s="310">
        <f t="shared" si="5"/>
        <v>0</v>
      </c>
      <c r="Y18" s="311">
        <f t="shared" si="6"/>
        <v>0</v>
      </c>
      <c r="AB18" s="312" t="e">
        <f t="shared" si="14"/>
        <v>#DIV/0!</v>
      </c>
      <c r="AC18" s="308">
        <f t="shared" si="7"/>
        <v>0</v>
      </c>
      <c r="AD18" s="313"/>
      <c r="AE18" s="309">
        <f t="shared" si="8"/>
        <v>0</v>
      </c>
      <c r="AF18" s="310">
        <f t="shared" si="9"/>
        <v>0</v>
      </c>
      <c r="AG18" s="311">
        <f t="shared" si="10"/>
        <v>0</v>
      </c>
      <c r="AH18" s="309">
        <f t="shared" si="11"/>
        <v>0</v>
      </c>
      <c r="AI18" s="310">
        <f t="shared" si="12"/>
        <v>0</v>
      </c>
      <c r="AJ18" s="311">
        <f t="shared" si="15"/>
        <v>0</v>
      </c>
      <c r="AK18" s="314"/>
      <c r="AL18" s="314"/>
    </row>
    <row r="19" spans="2:38">
      <c r="B19" s="398"/>
      <c r="C19" s="399"/>
      <c r="D19" s="398"/>
      <c r="E19" s="402"/>
      <c r="F19" s="403"/>
      <c r="G19" s="328"/>
      <c r="H19" s="328"/>
      <c r="I19" s="308">
        <v>12</v>
      </c>
      <c r="J19" s="404"/>
      <c r="K19" s="328"/>
      <c r="L19" s="328"/>
      <c r="M19" s="315"/>
      <c r="P19" s="297">
        <v>14</v>
      </c>
      <c r="Q19" s="307" t="e">
        <f t="shared" si="13"/>
        <v>#DIV/0!</v>
      </c>
      <c r="R19" s="308">
        <f t="shared" si="0"/>
        <v>0</v>
      </c>
      <c r="T19" s="309">
        <f t="shared" si="1"/>
        <v>0</v>
      </c>
      <c r="U19" s="310">
        <f t="shared" si="2"/>
        <v>0</v>
      </c>
      <c r="V19" s="311">
        <f t="shared" si="3"/>
        <v>0</v>
      </c>
      <c r="W19" s="309">
        <f t="shared" si="4"/>
        <v>0</v>
      </c>
      <c r="X19" s="310">
        <f t="shared" si="5"/>
        <v>0</v>
      </c>
      <c r="Y19" s="311">
        <f t="shared" si="6"/>
        <v>0</v>
      </c>
      <c r="AB19" s="312" t="e">
        <f t="shared" si="14"/>
        <v>#DIV/0!</v>
      </c>
      <c r="AC19" s="308">
        <f t="shared" si="7"/>
        <v>0</v>
      </c>
      <c r="AD19" s="313"/>
      <c r="AE19" s="309">
        <f t="shared" si="8"/>
        <v>0</v>
      </c>
      <c r="AF19" s="310">
        <f t="shared" si="9"/>
        <v>0</v>
      </c>
      <c r="AG19" s="311">
        <f t="shared" si="10"/>
        <v>0</v>
      </c>
      <c r="AH19" s="309">
        <f t="shared" si="11"/>
        <v>0</v>
      </c>
      <c r="AI19" s="310">
        <f t="shared" si="12"/>
        <v>0</v>
      </c>
      <c r="AJ19" s="311">
        <f t="shared" si="15"/>
        <v>0</v>
      </c>
      <c r="AK19" s="314"/>
      <c r="AL19" s="314"/>
    </row>
    <row r="20" spans="2:38">
      <c r="B20" s="398"/>
      <c r="C20" s="399"/>
      <c r="D20" s="398"/>
      <c r="E20" s="402"/>
      <c r="F20" s="403"/>
      <c r="G20" s="328"/>
      <c r="H20" s="328"/>
      <c r="I20" s="308">
        <v>15</v>
      </c>
      <c r="J20" s="404"/>
      <c r="K20" s="328"/>
      <c r="L20" s="328"/>
      <c r="M20" s="315"/>
      <c r="P20" s="297">
        <v>15</v>
      </c>
      <c r="Q20" s="307" t="e">
        <f t="shared" si="13"/>
        <v>#DIV/0!</v>
      </c>
      <c r="R20" s="308">
        <f t="shared" si="0"/>
        <v>0</v>
      </c>
      <c r="T20" s="309">
        <f t="shared" si="1"/>
        <v>0</v>
      </c>
      <c r="U20" s="310">
        <f t="shared" si="2"/>
        <v>0</v>
      </c>
      <c r="V20" s="311">
        <f t="shared" si="3"/>
        <v>0</v>
      </c>
      <c r="W20" s="309">
        <f t="shared" si="4"/>
        <v>0</v>
      </c>
      <c r="X20" s="310">
        <f t="shared" si="5"/>
        <v>0</v>
      </c>
      <c r="Y20" s="311">
        <f t="shared" si="6"/>
        <v>0</v>
      </c>
      <c r="AB20" s="312" t="e">
        <f t="shared" si="14"/>
        <v>#DIV/0!</v>
      </c>
      <c r="AC20" s="308">
        <f t="shared" si="7"/>
        <v>0</v>
      </c>
      <c r="AD20" s="313"/>
      <c r="AE20" s="309">
        <f t="shared" si="8"/>
        <v>0</v>
      </c>
      <c r="AF20" s="310">
        <f t="shared" si="9"/>
        <v>0</v>
      </c>
      <c r="AG20" s="311">
        <f t="shared" si="10"/>
        <v>0</v>
      </c>
      <c r="AH20" s="309">
        <f t="shared" si="11"/>
        <v>0</v>
      </c>
      <c r="AI20" s="310">
        <f t="shared" si="12"/>
        <v>0</v>
      </c>
      <c r="AJ20" s="311">
        <f t="shared" si="15"/>
        <v>0</v>
      </c>
      <c r="AK20" s="314"/>
      <c r="AL20" s="314"/>
    </row>
    <row r="21" spans="2:38">
      <c r="B21" s="398"/>
      <c r="C21" s="399"/>
      <c r="D21" s="399"/>
      <c r="E21" s="402"/>
      <c r="F21" s="403"/>
      <c r="G21" s="328"/>
      <c r="H21" s="328"/>
      <c r="I21" s="329">
        <v>16</v>
      </c>
      <c r="J21" s="403"/>
      <c r="K21" s="328"/>
      <c r="L21" s="328"/>
      <c r="P21" s="297">
        <v>16</v>
      </c>
      <c r="Q21" s="307" t="e">
        <f t="shared" si="13"/>
        <v>#DIV/0!</v>
      </c>
      <c r="R21" s="308">
        <f t="shared" si="0"/>
        <v>0</v>
      </c>
      <c r="T21" s="309">
        <f t="shared" si="1"/>
        <v>0</v>
      </c>
      <c r="U21" s="310">
        <f t="shared" si="2"/>
        <v>0</v>
      </c>
      <c r="V21" s="311">
        <f t="shared" si="3"/>
        <v>0</v>
      </c>
      <c r="W21" s="309">
        <f t="shared" si="4"/>
        <v>0</v>
      </c>
      <c r="X21" s="310">
        <f t="shared" si="5"/>
        <v>0</v>
      </c>
      <c r="Y21" s="311">
        <f t="shared" si="6"/>
        <v>0</v>
      </c>
      <c r="AB21" s="312" t="e">
        <f t="shared" si="14"/>
        <v>#DIV/0!</v>
      </c>
      <c r="AC21" s="308">
        <f t="shared" si="7"/>
        <v>0</v>
      </c>
      <c r="AD21" s="313"/>
      <c r="AE21" s="309">
        <f t="shared" si="8"/>
        <v>0</v>
      </c>
      <c r="AF21" s="310">
        <f t="shared" si="9"/>
        <v>0</v>
      </c>
      <c r="AG21" s="311">
        <f>AE21*AF21</f>
        <v>0</v>
      </c>
      <c r="AH21" s="309">
        <f t="shared" si="11"/>
        <v>0</v>
      </c>
      <c r="AI21" s="310">
        <f t="shared" si="12"/>
        <v>0</v>
      </c>
      <c r="AJ21" s="311">
        <f t="shared" si="15"/>
        <v>0</v>
      </c>
      <c r="AK21" s="314"/>
      <c r="AL21" s="314"/>
    </row>
    <row r="22" spans="2:38">
      <c r="B22" s="398"/>
      <c r="C22" s="399"/>
      <c r="D22" s="399"/>
      <c r="E22" s="402"/>
      <c r="F22" s="403"/>
      <c r="G22" s="328"/>
      <c r="H22" s="328"/>
      <c r="I22" s="329">
        <v>20</v>
      </c>
      <c r="J22" s="403"/>
      <c r="K22" s="328"/>
      <c r="L22" s="328"/>
      <c r="M22" s="330"/>
      <c r="P22" s="297">
        <v>17</v>
      </c>
      <c r="Q22" s="307" t="e">
        <f t="shared" si="13"/>
        <v>#DIV/0!</v>
      </c>
      <c r="R22" s="308">
        <f t="shared" si="0"/>
        <v>0</v>
      </c>
      <c r="T22" s="309">
        <f t="shared" si="1"/>
        <v>0</v>
      </c>
      <c r="U22" s="310">
        <f t="shared" si="2"/>
        <v>0</v>
      </c>
      <c r="V22" s="311">
        <f t="shared" si="3"/>
        <v>0</v>
      </c>
      <c r="W22" s="309">
        <f t="shared" si="4"/>
        <v>0</v>
      </c>
      <c r="X22" s="310">
        <f t="shared" si="5"/>
        <v>0</v>
      </c>
      <c r="Y22" s="311">
        <f t="shared" si="6"/>
        <v>0</v>
      </c>
      <c r="AB22" s="312" t="e">
        <f t="shared" si="14"/>
        <v>#DIV/0!</v>
      </c>
      <c r="AC22" s="308">
        <f t="shared" si="7"/>
        <v>0</v>
      </c>
      <c r="AD22" s="313"/>
      <c r="AE22" s="309">
        <f t="shared" si="8"/>
        <v>0</v>
      </c>
      <c r="AF22" s="310">
        <f t="shared" si="9"/>
        <v>0</v>
      </c>
      <c r="AG22" s="311">
        <f>AE22*AF22</f>
        <v>0</v>
      </c>
      <c r="AH22" s="309">
        <f t="shared" si="11"/>
        <v>0</v>
      </c>
      <c r="AI22" s="310">
        <f t="shared" si="12"/>
        <v>0</v>
      </c>
      <c r="AJ22" s="311">
        <f t="shared" si="15"/>
        <v>0</v>
      </c>
      <c r="AK22" s="314"/>
      <c r="AL22" s="314"/>
    </row>
    <row r="23" spans="2:38">
      <c r="B23" s="398"/>
      <c r="C23" s="399"/>
      <c r="D23" s="399"/>
      <c r="E23" s="212"/>
      <c r="F23" s="400"/>
      <c r="I23" s="329">
        <v>25</v>
      </c>
      <c r="J23" s="403"/>
      <c r="P23" s="297">
        <v>18</v>
      </c>
      <c r="Q23" s="307" t="e">
        <f t="shared" si="13"/>
        <v>#DIV/0!</v>
      </c>
      <c r="R23" s="308">
        <f t="shared" si="0"/>
        <v>0</v>
      </c>
      <c r="T23" s="309">
        <f t="shared" si="1"/>
        <v>0</v>
      </c>
      <c r="U23" s="310">
        <f t="shared" si="2"/>
        <v>0</v>
      </c>
      <c r="V23" s="311">
        <f t="shared" si="3"/>
        <v>0</v>
      </c>
      <c r="W23" s="309">
        <f t="shared" si="4"/>
        <v>0</v>
      </c>
      <c r="X23" s="310">
        <f t="shared" si="5"/>
        <v>0</v>
      </c>
      <c r="Y23" s="311">
        <f t="shared" si="6"/>
        <v>0</v>
      </c>
      <c r="AB23" s="312" t="e">
        <f t="shared" si="14"/>
        <v>#DIV/0!</v>
      </c>
      <c r="AC23" s="308">
        <f t="shared" si="7"/>
        <v>0</v>
      </c>
      <c r="AD23" s="313"/>
      <c r="AE23" s="309">
        <f t="shared" si="8"/>
        <v>0</v>
      </c>
      <c r="AF23" s="310">
        <f t="shared" si="9"/>
        <v>0</v>
      </c>
      <c r="AG23" s="311">
        <f>AE23*AF23</f>
        <v>0</v>
      </c>
      <c r="AH23" s="309">
        <f t="shared" si="11"/>
        <v>0</v>
      </c>
      <c r="AI23" s="310">
        <f t="shared" si="12"/>
        <v>0</v>
      </c>
      <c r="AJ23" s="311">
        <f t="shared" si="15"/>
        <v>0</v>
      </c>
      <c r="AK23" s="314"/>
      <c r="AL23" s="314"/>
    </row>
    <row r="24" spans="2:38">
      <c r="B24" s="398"/>
      <c r="C24" s="399"/>
      <c r="D24" s="399"/>
      <c r="E24" s="212"/>
      <c r="F24" s="400"/>
      <c r="P24" s="297">
        <v>19</v>
      </c>
      <c r="Q24" s="307" t="e">
        <f t="shared" si="13"/>
        <v>#DIV/0!</v>
      </c>
      <c r="R24" s="308">
        <f t="shared" si="0"/>
        <v>0</v>
      </c>
      <c r="T24" s="309">
        <f t="shared" si="1"/>
        <v>0</v>
      </c>
      <c r="U24" s="310">
        <f t="shared" si="2"/>
        <v>0</v>
      </c>
      <c r="V24" s="311">
        <f t="shared" si="3"/>
        <v>0</v>
      </c>
      <c r="W24" s="309">
        <f t="shared" si="4"/>
        <v>0</v>
      </c>
      <c r="X24" s="310">
        <f t="shared" si="5"/>
        <v>0</v>
      </c>
      <c r="Y24" s="311">
        <f t="shared" si="6"/>
        <v>0</v>
      </c>
      <c r="AB24" s="312" t="e">
        <f t="shared" si="14"/>
        <v>#DIV/0!</v>
      </c>
      <c r="AC24" s="308">
        <f t="shared" si="7"/>
        <v>0</v>
      </c>
      <c r="AD24" s="313"/>
      <c r="AE24" s="309">
        <f t="shared" si="8"/>
        <v>0</v>
      </c>
      <c r="AF24" s="310">
        <f t="shared" si="9"/>
        <v>0</v>
      </c>
      <c r="AG24" s="311">
        <f>AE24*AF24</f>
        <v>0</v>
      </c>
      <c r="AH24" s="309">
        <f t="shared" si="11"/>
        <v>0</v>
      </c>
      <c r="AI24" s="310">
        <f t="shared" si="12"/>
        <v>0</v>
      </c>
      <c r="AJ24" s="311">
        <f t="shared" si="15"/>
        <v>0</v>
      </c>
      <c r="AK24" s="314"/>
      <c r="AL24" s="314"/>
    </row>
    <row r="25" spans="2:38">
      <c r="B25" s="398"/>
      <c r="C25" s="399"/>
      <c r="D25" s="398"/>
      <c r="E25" s="212"/>
      <c r="F25" s="400"/>
      <c r="P25" s="297">
        <v>20</v>
      </c>
      <c r="Q25" s="307" t="e">
        <f t="shared" si="13"/>
        <v>#DIV/0!</v>
      </c>
      <c r="R25" s="308">
        <f>U25</f>
        <v>0</v>
      </c>
      <c r="T25" s="309">
        <f t="shared" si="1"/>
        <v>0</v>
      </c>
      <c r="U25" s="310">
        <f t="shared" si="2"/>
        <v>0</v>
      </c>
      <c r="V25" s="311">
        <f t="shared" si="3"/>
        <v>0</v>
      </c>
      <c r="W25" s="309">
        <f t="shared" si="4"/>
        <v>0</v>
      </c>
      <c r="X25" s="310">
        <f t="shared" si="5"/>
        <v>0</v>
      </c>
      <c r="Y25" s="311">
        <f t="shared" si="6"/>
        <v>0</v>
      </c>
      <c r="AB25" s="312" t="e">
        <f t="shared" si="14"/>
        <v>#DIV/0!</v>
      </c>
      <c r="AC25" s="308">
        <f>AF25</f>
        <v>0</v>
      </c>
      <c r="AD25" s="313"/>
      <c r="AE25" s="309">
        <f t="shared" si="8"/>
        <v>0</v>
      </c>
      <c r="AF25" s="310">
        <f t="shared" si="9"/>
        <v>0</v>
      </c>
      <c r="AG25" s="311">
        <f>AE25*AF25</f>
        <v>0</v>
      </c>
      <c r="AH25" s="309">
        <f t="shared" si="11"/>
        <v>0</v>
      </c>
      <c r="AI25" s="310">
        <f t="shared" si="12"/>
        <v>0</v>
      </c>
      <c r="AJ25" s="311">
        <f t="shared" si="15"/>
        <v>0</v>
      </c>
      <c r="AK25" s="314"/>
      <c r="AL25" s="314"/>
    </row>
    <row r="26" spans="2:38">
      <c r="B26" s="398"/>
      <c r="C26" s="399"/>
      <c r="D26" s="398"/>
      <c r="E26" s="212"/>
      <c r="F26" s="400"/>
      <c r="Q26" s="315"/>
      <c r="R26" s="306"/>
      <c r="U26" s="310">
        <f>SUM(U6:U25)</f>
        <v>0</v>
      </c>
      <c r="V26" s="311">
        <f>SUM(V6:V25)</f>
        <v>0</v>
      </c>
      <c r="X26" s="310">
        <f>SUM(X6:X25)</f>
        <v>0</v>
      </c>
      <c r="Y26" s="311">
        <f>SUM(Y6:Y25)</f>
        <v>0</v>
      </c>
      <c r="AB26" s="331"/>
      <c r="AC26" s="306"/>
      <c r="AD26" s="306"/>
      <c r="AF26" s="310">
        <f>SUM(AF6:AF25)</f>
        <v>0</v>
      </c>
      <c r="AG26" s="311">
        <f>SUM(AG6:AG25)</f>
        <v>0</v>
      </c>
      <c r="AI26" s="310">
        <f>SUM(AI6:AI25)</f>
        <v>0</v>
      </c>
      <c r="AJ26" s="311">
        <f>SUM(AJ6:AJ25)</f>
        <v>0</v>
      </c>
      <c r="AK26" s="314"/>
      <c r="AL26" s="314"/>
    </row>
    <row r="27" spans="2:38">
      <c r="B27" s="398"/>
      <c r="C27" s="399"/>
      <c r="D27" s="399"/>
      <c r="E27" s="212"/>
      <c r="F27" s="400"/>
    </row>
    <row r="28" spans="2:38">
      <c r="B28" s="398"/>
      <c r="C28" s="399"/>
      <c r="D28" s="399"/>
      <c r="E28" s="212"/>
      <c r="F28" s="400"/>
      <c r="Q28" s="332" t="s">
        <v>63</v>
      </c>
      <c r="R28" s="333" t="e">
        <f>R35*V31</f>
        <v>#DIV/0!</v>
      </c>
      <c r="S28" s="521" t="s">
        <v>22</v>
      </c>
      <c r="T28" s="521"/>
      <c r="U28" s="521"/>
      <c r="AB28" s="332" t="s">
        <v>63</v>
      </c>
      <c r="AC28" s="333" t="e">
        <f>AC33*AG31</f>
        <v>#DIV/0!</v>
      </c>
    </row>
    <row r="29" spans="2:38" ht="33.75">
      <c r="B29" s="517"/>
      <c r="C29" s="517"/>
      <c r="D29" s="517"/>
      <c r="E29" s="517"/>
      <c r="F29" s="517"/>
      <c r="Q29" s="332" t="s">
        <v>61</v>
      </c>
      <c r="R29" s="334">
        <f>Summary!G41</f>
        <v>1</v>
      </c>
      <c r="S29" s="519" t="s">
        <v>19</v>
      </c>
      <c r="T29" s="520"/>
      <c r="U29" s="520"/>
      <c r="W29" s="335" t="s">
        <v>102</v>
      </c>
      <c r="X29" s="335" t="s">
        <v>78</v>
      </c>
      <c r="Y29" s="335"/>
      <c r="Z29" s="336"/>
      <c r="AA29" s="336"/>
      <c r="AB29" s="332" t="s">
        <v>61</v>
      </c>
      <c r="AC29" s="334">
        <f>R29</f>
        <v>1</v>
      </c>
      <c r="AD29" s="519" t="s">
        <v>19</v>
      </c>
      <c r="AE29" s="520"/>
      <c r="AF29" s="520"/>
      <c r="AH29" s="335" t="s">
        <v>102</v>
      </c>
      <c r="AI29" s="296" t="s">
        <v>299</v>
      </c>
    </row>
    <row r="30" spans="2:38" ht="22.5" customHeight="1">
      <c r="C30" s="337"/>
      <c r="Q30" s="332" t="s">
        <v>259</v>
      </c>
      <c r="R30" s="333">
        <f>V26</f>
        <v>0</v>
      </c>
      <c r="T30" s="512" t="s">
        <v>15</v>
      </c>
      <c r="U30" s="512"/>
      <c r="V30" s="306">
        <f>SUM(R39:R190)</f>
        <v>0</v>
      </c>
      <c r="W30" s="338">
        <f>Summary!G43</f>
        <v>0</v>
      </c>
      <c r="X30" s="339" t="e">
        <f>ROUNDUP(VLOOKUP((LARGE($Q$6:$Q$25,COUNTIF($Q$6:$Q$25,"&gt;"&amp;W30)+1)),$Q$6:$U$25,4,FALSE),0)</f>
        <v>#DIV/0!</v>
      </c>
      <c r="Y30" s="339"/>
      <c r="AB30" s="332" t="s">
        <v>259</v>
      </c>
      <c r="AC30" s="333">
        <f>AG26</f>
        <v>0</v>
      </c>
      <c r="AE30" s="511" t="s">
        <v>16</v>
      </c>
      <c r="AF30" s="511"/>
      <c r="AG30" s="340">
        <f>AC35/AC29</f>
        <v>0</v>
      </c>
      <c r="AH30" s="338">
        <f>W30</f>
        <v>0</v>
      </c>
      <c r="AI30" s="339" t="e">
        <f>ROUNDUP(VLOOKUP((LARGE($AB$6:$AB$25,COUNTIF($AB$6:$AB$25,"&gt;"&amp;AH30)+1)),$AB$6:$AE$25,4,FALSE),0)</f>
        <v>#DIV/0!</v>
      </c>
    </row>
    <row r="31" spans="2:38">
      <c r="C31" s="341"/>
      <c r="Q31" s="332" t="s">
        <v>62</v>
      </c>
      <c r="R31" s="334" t="e">
        <f>Y26/R28</f>
        <v>#DIV/0!</v>
      </c>
      <c r="T31" s="518" t="s">
        <v>202</v>
      </c>
      <c r="U31" s="518"/>
      <c r="V31" s="339" t="e">
        <f>Summary!G65</f>
        <v>#DIV/0!</v>
      </c>
      <c r="W31" s="338"/>
      <c r="X31" s="342"/>
      <c r="Y31" s="339"/>
      <c r="AB31" s="332" t="s">
        <v>62</v>
      </c>
      <c r="AC31" s="334" t="e">
        <f>AJ26/AC28</f>
        <v>#DIV/0!</v>
      </c>
      <c r="AE31" s="522" t="s">
        <v>202</v>
      </c>
      <c r="AF31" s="522"/>
      <c r="AG31" s="339" t="e">
        <f>Summary!G69</f>
        <v>#DIV/0!</v>
      </c>
      <c r="AH31" s="338"/>
      <c r="AI31" s="342"/>
    </row>
    <row r="32" spans="2:38" ht="12.75" customHeight="1">
      <c r="Q32" s="512"/>
      <c r="R32" s="512"/>
      <c r="T32" s="511"/>
      <c r="U32" s="511"/>
      <c r="V32" s="343"/>
      <c r="W32" s="336"/>
      <c r="X32" s="343"/>
      <c r="Y32" s="343"/>
      <c r="AB32" s="512"/>
      <c r="AC32" s="512"/>
      <c r="AE32" s="511"/>
      <c r="AF32" s="511"/>
      <c r="AG32" s="343"/>
      <c r="AH32" s="336"/>
      <c r="AI32" s="343"/>
    </row>
    <row r="33" spans="1:88" ht="12.75" customHeight="1">
      <c r="G33" s="315"/>
      <c r="H33" s="315"/>
      <c r="I33" s="315"/>
      <c r="J33" s="305"/>
      <c r="K33" s="305"/>
      <c r="L33" s="305"/>
      <c r="M33" s="305"/>
      <c r="Q33" s="512"/>
      <c r="R33" s="512"/>
      <c r="T33" s="505" t="s">
        <v>230</v>
      </c>
      <c r="U33" s="505"/>
      <c r="V33" s="504">
        <v>30</v>
      </c>
      <c r="W33" s="344"/>
      <c r="AB33" s="345" t="s">
        <v>17</v>
      </c>
      <c r="AC33" s="306">
        <f>V30/AC29</f>
        <v>0</v>
      </c>
      <c r="AE33" s="505" t="s">
        <v>230</v>
      </c>
      <c r="AF33" s="505"/>
      <c r="AG33" s="504" t="e">
        <f>AI30</f>
        <v>#DIV/0!</v>
      </c>
      <c r="AH33" s="344"/>
    </row>
    <row r="34" spans="1:88" ht="12.75" customHeight="1" thickBot="1">
      <c r="G34" s="315"/>
      <c r="H34" s="315"/>
      <c r="I34" s="315"/>
      <c r="J34" s="305"/>
      <c r="K34" s="306" t="s">
        <v>630</v>
      </c>
      <c r="L34" s="305"/>
      <c r="M34" s="305"/>
      <c r="Q34" s="306"/>
      <c r="S34" s="346"/>
      <c r="T34" s="505"/>
      <c r="U34" s="505"/>
      <c r="V34" s="504"/>
      <c r="Z34" s="346"/>
      <c r="AA34" s="346"/>
      <c r="AB34" s="306" t="s">
        <v>18</v>
      </c>
      <c r="AC34" s="306">
        <f>V30</f>
        <v>0</v>
      </c>
      <c r="AE34" s="505"/>
      <c r="AF34" s="505"/>
      <c r="AG34" s="504"/>
    </row>
    <row r="35" spans="1:88" ht="13.5" thickBot="1">
      <c r="G35" s="510" t="s">
        <v>627</v>
      </c>
      <c r="H35" s="510"/>
      <c r="I35" s="510"/>
      <c r="J35" s="306" t="e">
        <f>(SUMIF(C39:C201,"*" &amp; "WC" &amp; "*",E39:E201))/K35</f>
        <v>#DIV/0!</v>
      </c>
      <c r="K35" s="393"/>
      <c r="L35" s="305"/>
      <c r="M35" s="305"/>
      <c r="Q35" s="318" t="s">
        <v>8</v>
      </c>
      <c r="R35" s="340">
        <f>V30/R29</f>
        <v>0</v>
      </c>
      <c r="S35" s="347"/>
      <c r="Z35" s="347"/>
      <c r="AA35" s="347"/>
      <c r="AB35" s="306" t="s">
        <v>14</v>
      </c>
      <c r="AC35" s="306">
        <f>SUM(AC39:AC190)</f>
        <v>0</v>
      </c>
      <c r="AH35" s="347"/>
    </row>
    <row r="36" spans="1:88" ht="27.75" customHeight="1">
      <c r="D36" s="345" t="s">
        <v>493</v>
      </c>
      <c r="E36" s="306">
        <f>SUM(E39:E190)</f>
        <v>0</v>
      </c>
      <c r="G36" s="315"/>
      <c r="H36" s="315"/>
      <c r="I36" s="345" t="s">
        <v>492</v>
      </c>
      <c r="J36" s="306">
        <f>E36-SUMIF(N39:N190,0,E39:E190)</f>
        <v>0</v>
      </c>
      <c r="K36" s="305"/>
      <c r="L36" s="305"/>
      <c r="M36" s="305"/>
      <c r="R36" s="348"/>
      <c r="S36" s="347"/>
      <c r="Z36" s="347"/>
      <c r="AA36" s="347"/>
      <c r="AH36" s="347"/>
      <c r="AL36" s="346">
        <f>MAX(AL37,AH6)</f>
        <v>0</v>
      </c>
      <c r="AM36" s="506" t="s">
        <v>507</v>
      </c>
      <c r="AN36" s="506"/>
      <c r="AO36" s="506"/>
      <c r="AP36" s="506"/>
      <c r="AQ36" s="506"/>
      <c r="AR36" s="506"/>
      <c r="AS36" s="506"/>
      <c r="AT36" s="506"/>
      <c r="AU36" s="506"/>
      <c r="AV36" s="506"/>
      <c r="AW36" s="506"/>
      <c r="AX36" s="506"/>
      <c r="AY36" s="506"/>
      <c r="AZ36" s="506"/>
      <c r="BA36" s="506"/>
      <c r="BB36" s="506"/>
      <c r="BC36" s="506"/>
      <c r="BD36" s="506"/>
      <c r="BE36" s="506"/>
      <c r="BF36" s="506"/>
      <c r="BG36" s="506"/>
      <c r="BH36" s="506"/>
      <c r="BI36" s="506"/>
      <c r="BJ36" s="506"/>
      <c r="BK36" s="506"/>
      <c r="BL36" s="506"/>
      <c r="BM36" s="506"/>
      <c r="BN36" s="506"/>
      <c r="BO36" s="506"/>
      <c r="BP36" s="506"/>
      <c r="BQ36" s="506"/>
      <c r="BR36" s="506"/>
      <c r="BS36" s="506"/>
      <c r="BT36" s="506"/>
      <c r="BU36" s="506"/>
      <c r="BV36" s="506"/>
      <c r="BW36" s="506"/>
      <c r="BX36" s="506"/>
      <c r="BY36" s="506"/>
      <c r="BZ36" s="506"/>
      <c r="CA36" s="506"/>
      <c r="CB36" s="506"/>
      <c r="CC36" s="506"/>
      <c r="CD36" s="506"/>
      <c r="CE36" s="506"/>
      <c r="CF36" s="506"/>
      <c r="CG36" s="506"/>
      <c r="CH36" s="506"/>
      <c r="CI36" s="506"/>
      <c r="CJ36" s="506"/>
    </row>
    <row r="37" spans="1:88" s="349" customFormat="1" ht="37.5">
      <c r="A37" s="386" t="s">
        <v>619</v>
      </c>
      <c r="B37" s="386"/>
      <c r="C37" s="386"/>
      <c r="E37" s="350"/>
      <c r="F37" s="350"/>
      <c r="M37" s="350" t="s">
        <v>639</v>
      </c>
      <c r="N37" s="349" t="s">
        <v>640</v>
      </c>
      <c r="O37" s="350"/>
      <c r="P37" s="350"/>
      <c r="Q37" s="349" t="s">
        <v>270</v>
      </c>
      <c r="R37" s="349" t="s">
        <v>26</v>
      </c>
      <c r="T37" s="349" t="s">
        <v>23</v>
      </c>
      <c r="U37" s="349" t="s">
        <v>20</v>
      </c>
      <c r="V37" s="349" t="s">
        <v>24</v>
      </c>
      <c r="W37" s="349" t="s">
        <v>21</v>
      </c>
      <c r="X37" s="349" t="s">
        <v>25</v>
      </c>
      <c r="AB37" s="349" t="s">
        <v>28</v>
      </c>
      <c r="AC37" s="349" t="s">
        <v>27</v>
      </c>
      <c r="AE37" s="349" t="s">
        <v>23</v>
      </c>
      <c r="AF37" s="349" t="s">
        <v>20</v>
      </c>
      <c r="AG37" s="349" t="s">
        <v>24</v>
      </c>
      <c r="AH37" s="349" t="s">
        <v>21</v>
      </c>
      <c r="AI37" s="349" t="s">
        <v>25</v>
      </c>
      <c r="AL37" s="351">
        <f>MAX(AM37:CJ37)</f>
        <v>0</v>
      </c>
      <c r="AM37" s="352">
        <f>IF(SUM(AM39:AM190)=0,0,IF(SUMIF(AM39:AM190,1,$AL$39:$AL$190)&gt;Summary!$G$44,SUMIF(AM39:AM190,1,$AL$39:$AL$190),Summary!$G$44))</f>
        <v>0</v>
      </c>
      <c r="AN37" s="352">
        <f>IF(SUM(AN39:AN190)=0,0,IF(SUMIF(AN39:AN190,1,$AL$39:$AL$190)&gt;Summary!$G$44,SUMIF(AN39:AN190,1,$AL$39:$AL$190),Summary!$G$44))</f>
        <v>0</v>
      </c>
      <c r="AO37" s="352">
        <f>IF(SUM(AO39:AO190)=0,0,IF(SUMIF(AO39:AO190,1,$AL$39:$AL$190)&gt;Summary!$G$44,SUMIF(AO39:AO190,1,$AL$39:$AL$190),Summary!$G$44))</f>
        <v>0</v>
      </c>
      <c r="AP37" s="352">
        <f>IF(SUM(AP39:AP190)=0,0,IF(SUMIF(AP39:AP190,1,$AL$39:$AL$190)&gt;Summary!$G$44,SUMIF(AP39:AP190,1,$AL$39:$AL$190),Summary!$G$44))</f>
        <v>0</v>
      </c>
      <c r="AQ37" s="352">
        <f>IF(SUM(AQ39:AQ190)=0,0,IF(SUMIF(AQ39:AQ190,1,$AL$39:$AL$190)&gt;Summary!$G$44,SUMIF(AQ39:AQ190,1,$AL$39:$AL$190),Summary!$G$44))</f>
        <v>0</v>
      </c>
      <c r="AR37" s="352">
        <f>IF(SUM(AR39:AR190)=0,0,IF(SUMIF(AR39:AR190,1,$AL$39:$AL$190)&gt;Summary!$G$44,SUMIF(AR39:AR190,1,$AL$39:$AL$190),Summary!$G$44))</f>
        <v>0</v>
      </c>
      <c r="AS37" s="352">
        <f>IF(SUM(AS39:AS190)=0,0,IF(SUMIF(AS39:AS190,1,$AL$39:$AL$190)&gt;Summary!$G$44,SUMIF(AS39:AS190,1,$AL$39:$AL$190),Summary!$G$44))</f>
        <v>0</v>
      </c>
      <c r="AT37" s="352">
        <f>IF(SUM(AT39:AT190)=0,0,IF(SUMIF(AT39:AT190,1,$AL$39:$AL$190)&gt;Summary!$G$44,SUMIF(AT39:AT190,1,$AL$39:$AL$190),Summary!$G$44))</f>
        <v>0</v>
      </c>
      <c r="AU37" s="352">
        <f>IF(SUM(AU39:AU190)=0,0,IF(SUMIF(AU39:AU190,1,$AL$39:$AL$190)&gt;Summary!$G$44,SUMIF(AU39:AU190,1,$AL$39:$AL$190),Summary!$G$44))</f>
        <v>0</v>
      </c>
      <c r="AV37" s="352">
        <f>IF(SUM(AV39:AV190)=0,0,IF(SUMIF(AV39:AV190,1,$AL$39:$AL$190)&gt;Summary!$G$44,SUMIF(AV39:AV190,1,$AL$39:$AL$190),Summary!$G$44))</f>
        <v>0</v>
      </c>
      <c r="AW37" s="352">
        <f>IF(SUM(AW39:AW190)=0,0,IF(SUMIF(AW39:AW190,1,$AL$39:$AL$190)&gt;Summary!$G$44,SUMIF(AW39:AW190,1,$AL$39:$AL$190),Summary!$G$44))</f>
        <v>0</v>
      </c>
      <c r="AX37" s="352">
        <f>IF(SUM(AX39:AX190)=0,0,IF(SUMIF(AX39:AX190,1,$AL$39:$AL$190)&gt;Summary!$G$44,SUMIF(AX39:AX190,1,$AL$39:$AL$190),Summary!$G$44))</f>
        <v>0</v>
      </c>
      <c r="AY37" s="352">
        <f>IF(SUM(AY39:AY190)=0,0,IF(SUMIF(AY39:AY190,1,$AL$39:$AL$190)&gt;Summary!$G$44,SUMIF(AY39:AY190,1,$AL$39:$AL$190),Summary!$G$44))</f>
        <v>0</v>
      </c>
      <c r="AZ37" s="352">
        <f>IF(SUM(AZ39:AZ190)=0,0,IF(SUMIF(AZ39:AZ190,1,$AL$39:$AL$190)&gt;Summary!$G$44,SUMIF(AZ39:AZ190,1,$AL$39:$AL$190),Summary!$G$44))</f>
        <v>0</v>
      </c>
      <c r="BA37" s="352">
        <f>IF(SUM(BA39:BA190)=0,0,IF(SUMIF(BA39:BA190,1,$AL$39:$AL$190)&gt;Summary!$G$44,SUMIF(BA39:BA190,1,$AL$39:$AL$190),Summary!$G$44))</f>
        <v>0</v>
      </c>
      <c r="BB37" s="352">
        <f>IF(SUM(BB39:BB190)=0,0,IF(SUMIF(BB39:BB190,1,$AL$39:$AL$190)&gt;Summary!$G$44,SUMIF(BB39:BB190,1,$AL$39:$AL$190),Summary!$G$44))</f>
        <v>0</v>
      </c>
      <c r="BC37" s="352">
        <f>IF(SUM(BC39:BC190)=0,0,IF(SUMIF(BC39:BC190,1,$AL$39:$AL$190)&gt;Summary!$G$44,SUMIF(BC39:BC190,1,$AL$39:$AL$190),Summary!$G$44))</f>
        <v>0</v>
      </c>
      <c r="BD37" s="352">
        <f>IF(SUM(BD39:BD190)=0,0,IF(SUMIF(BD39:BD190,1,$AL$39:$AL$190)&gt;Summary!$G$44,SUMIF(BD39:BD190,1,$AL$39:$AL$190),Summary!$G$44))</f>
        <v>0</v>
      </c>
      <c r="BE37" s="352">
        <f>IF(SUM(BE39:BE190)=0,0,IF(SUMIF(BE39:BE190,1,$AL$39:$AL$190)&gt;Summary!$G$44,SUMIF(BE39:BE190,1,$AL$39:$AL$190),Summary!$G$44))</f>
        <v>0</v>
      </c>
      <c r="BF37" s="352">
        <f>IF(SUM(BF39:BF190)=0,0,IF(SUMIF(BF39:BF190,1,$AL$39:$AL$190)&gt;Summary!$G$44,SUMIF(BF39:BF190,1,$AL$39:$AL$190),Summary!$G$44))</f>
        <v>0</v>
      </c>
      <c r="BG37" s="352">
        <f>IF(SUM(BG39:BG190)=0,0,IF(SUMIF(BG39:BG190,1,$AL$39:$AL$190)&gt;Summary!$G$44,SUMIF(BG39:BG190,1,$AL$39:$AL$190),Summary!$G$44))</f>
        <v>0</v>
      </c>
      <c r="BH37" s="352">
        <f>IF(SUM(BH39:BH190)=0,0,IF(SUMIF(BH39:BH190,1,$AL$39:$AL$190)&gt;Summary!$G$44,SUMIF(BH39:BH190,1,$AL$39:$AL$190),Summary!$G$44))</f>
        <v>0</v>
      </c>
      <c r="BI37" s="352">
        <f>IF(SUM(BI39:BI190)=0,0,IF(SUMIF(BI39:BI190,1,$AL$39:$AL$190)&gt;Summary!$G$44,SUMIF(BI39:BI190,1,$AL$39:$AL$190),Summary!$G$44))</f>
        <v>0</v>
      </c>
      <c r="BJ37" s="352">
        <f>IF(SUM(BJ39:BJ190)=0,0,IF(SUMIF(BJ39:BJ190,1,$AL$39:$AL$190)&gt;Summary!$G$44,SUMIF(BJ39:BJ190,1,$AL$39:$AL$190),Summary!$G$44))</f>
        <v>0</v>
      </c>
      <c r="BK37" s="352">
        <f>IF(SUM(BK39:BK190)=0,0,IF(SUMIF(BK39:BK190,1,$AL$39:$AL$190)&gt;Summary!$G$44,SUMIF(BK39:BK190,1,$AL$39:$AL$190),Summary!$G$44))</f>
        <v>0</v>
      </c>
      <c r="BL37" s="352">
        <f>IF(SUM(BL39:BL190)=0,0,IF(SUMIF(BL39:BL190,1,$AL$39:$AL$190)&gt;Summary!$G$44,SUMIF(BL39:BL190,1,$AL$39:$AL$190),Summary!$G$44))</f>
        <v>0</v>
      </c>
      <c r="BM37" s="352">
        <f>IF(SUM(BM39:BM190)=0,0,IF(SUMIF(BM39:BM190,1,$AL$39:$AL$190)&gt;Summary!$G$44,SUMIF(BM39:BM190,1,$AL$39:$AL$190),Summary!$G$44))</f>
        <v>0</v>
      </c>
      <c r="BN37" s="352">
        <f>IF(SUM(BN39:BN190)=0,0,IF(SUMIF(BN39:BN190,1,$AL$39:$AL$190)&gt;Summary!$G$44,SUMIF(BN39:BN190,1,$AL$39:$AL$190),Summary!$G$44))</f>
        <v>0</v>
      </c>
      <c r="BO37" s="352">
        <f>IF(SUM(BO39:BO190)=0,0,IF(SUMIF(BO39:BO190,1,$AL$39:$AL$190)&gt;Summary!$G$44,SUMIF(BO39:BO190,1,$AL$39:$AL$190),Summary!$G$44))</f>
        <v>0</v>
      </c>
      <c r="BP37" s="352">
        <f>IF(SUM(BP39:BP190)=0,0,IF(SUMIF(BP39:BP190,1,$AL$39:$AL$190)&gt;Summary!$G$44,SUMIF(BP39:BP190,1,$AL$39:$AL$190),Summary!$G$44))</f>
        <v>0</v>
      </c>
      <c r="BQ37" s="352">
        <f>IF(SUM(BQ39:BQ190)=0,0,IF(SUMIF(BQ39:BQ190,1,$AL$39:$AL$190)&gt;Summary!$G$44,SUMIF(BQ39:BQ190,1,$AL$39:$AL$190),Summary!$G$44))</f>
        <v>0</v>
      </c>
      <c r="BR37" s="352">
        <f>IF(SUM(BR39:BR190)=0,0,IF(SUMIF(BR39:BR190,1,$AL$39:$AL$190)&gt;Summary!$G$44,SUMIF(BR39:BR190,1,$AL$39:$AL$190),Summary!$G$44))</f>
        <v>0</v>
      </c>
      <c r="BS37" s="352">
        <f>IF(SUM(BS39:BS190)=0,0,IF(SUMIF(BS39:BS190,1,$AL$39:$AL$190)&gt;Summary!$G$44,SUMIF(BS39:BS190,1,$AL$39:$AL$190),Summary!$G$44))</f>
        <v>0</v>
      </c>
      <c r="BT37" s="352">
        <f>IF(SUM(BT39:BT190)=0,0,IF(SUMIF(BT39:BT190,1,$AL$39:$AL$190)&gt;Summary!$G$44,SUMIF(BT39:BT190,1,$AL$39:$AL$190),Summary!$G$44))</f>
        <v>0</v>
      </c>
      <c r="BU37" s="352">
        <f>IF(SUM(BU39:BU190)=0,0,IF(SUMIF(BU39:BU190,1,$AL$39:$AL$190)&gt;Summary!$G$44,SUMIF(BU39:BU190,1,$AL$39:$AL$190),Summary!$G$44))</f>
        <v>0</v>
      </c>
      <c r="BV37" s="352">
        <f>IF(SUM(BV39:BV190)=0,0,IF(SUMIF(BV39:BV190,1,$AL$39:$AL$190)&gt;Summary!$G$44,SUMIF(BV39:BV190,1,$AL$39:$AL$190),Summary!$G$44))</f>
        <v>0</v>
      </c>
      <c r="BW37" s="352">
        <f>IF(SUM(BW39:BW190)=0,0,IF(SUMIF(BW39:BW190,1,$AL$39:$AL$190)&gt;Summary!$G$44,SUMIF(BW39:BW190,1,$AL$39:$AL$190),Summary!$G$44))</f>
        <v>0</v>
      </c>
      <c r="BX37" s="352">
        <f>IF(SUM(BX39:BX190)=0,0,IF(SUMIF(BX39:BX190,1,$AL$39:$AL$190)&gt;Summary!$G$44,SUMIF(BX39:BX190,1,$AL$39:$AL$190),Summary!$G$44))</f>
        <v>0</v>
      </c>
      <c r="BY37" s="352">
        <f>IF(SUM(BY39:BY190)=0,0,IF(SUMIF(BY39:BY190,1,$AL$39:$AL$190)&gt;Summary!$G$44,SUMIF(BY39:BY190,1,$AL$39:$AL$190),Summary!$G$44))</f>
        <v>0</v>
      </c>
      <c r="BZ37" s="352">
        <f>IF(SUM(BZ39:BZ190)=0,0,IF(SUMIF(BZ39:BZ190,1,$AL$39:$AL$190)&gt;Summary!$G$44,SUMIF(BZ39:BZ190,1,$AL$39:$AL$190),Summary!$G$44))</f>
        <v>0</v>
      </c>
      <c r="CA37" s="352">
        <f>IF(SUM(CA39:CA190)=0,0,IF(SUMIF(CA39:CA190,1,$AL$39:$AL$190)&gt;Summary!$G$44,SUMIF(CA39:CA190,1,$AL$39:$AL$190),Summary!$G$44))</f>
        <v>0</v>
      </c>
      <c r="CB37" s="352">
        <f>IF(SUM(CB39:CB190)=0,0,IF(SUMIF(CB39:CB190,1,$AL$39:$AL$190)&gt;Summary!$G$44,SUMIF(CB39:CB190,1,$AL$39:$AL$190),Summary!$G$44))</f>
        <v>0</v>
      </c>
      <c r="CC37" s="352">
        <f>IF(SUM(CC39:CC190)=0,0,IF(SUMIF(CC39:CC190,1,$AL$39:$AL$190)&gt;Summary!$G$44,SUMIF(CC39:CC190,1,$AL$39:$AL$190),Summary!$G$44))</f>
        <v>0</v>
      </c>
      <c r="CD37" s="352">
        <f>IF(SUM(CD39:CD190)=0,0,IF(SUMIF(CD39:CD190,1,$AL$39:$AL$190)&gt;Summary!$G$44,SUMIF(CD39:CD190,1,$AL$39:$AL$190),Summary!$G$44))</f>
        <v>0</v>
      </c>
      <c r="CE37" s="352">
        <f>IF(SUM(CE39:CE190)=0,0,IF(SUMIF(CE39:CE190,1,$AL$39:$AL$190)&gt;Summary!$G$44,SUMIF(CE39:CE190,1,$AL$39:$AL$190),Summary!$G$44))</f>
        <v>0</v>
      </c>
      <c r="CF37" s="352">
        <f>IF(SUM(CF39:CF190)=0,0,IF(SUMIF(CF39:CF190,1,$AL$39:$AL$190)&gt;Summary!$G$44,SUMIF(CF39:CF190,1,$AL$39:$AL$190),Summary!$G$44))</f>
        <v>0</v>
      </c>
      <c r="CG37" s="352">
        <f>IF(SUM(CG39:CG190)=0,0,IF(SUMIF(CG39:CG190,1,$AL$39:$AL$190)&gt;Summary!$G$44,SUMIF(CG39:CG190,1,$AL$39:$AL$190),Summary!$G$44))</f>
        <v>0</v>
      </c>
      <c r="CH37" s="352">
        <f>IF(SUM(CH39:CH190)=0,0,IF(SUMIF(CH39:CH190,1,$AL$39:$AL$190)&gt;Summary!$G$44,SUMIF(CH39:CH190,1,$AL$39:$AL$190),Summary!$G$44))</f>
        <v>0</v>
      </c>
      <c r="CI37" s="352">
        <f>IF(SUM(CI39:CI190)=0,0,IF(SUMIF(CI39:CI190,1,$AL$39:$AL$190)&gt;Summary!$G$44,SUMIF(CI39:CI190,1,$AL$39:$AL$190),Summary!$G$44))</f>
        <v>0</v>
      </c>
      <c r="CJ37" s="352">
        <f>IF(SUM(CJ39:CJ190)=0,0,IF(SUMIF(CJ39:CJ190,1,$AL$39:$AL$190)&gt;Summary!$G$44,SUMIF(CJ39:CJ190,1,$AL$39:$AL$190),Summary!$G$44))</f>
        <v>0</v>
      </c>
    </row>
    <row r="38" spans="1:88" s="336" customFormat="1" ht="56.25" customHeight="1">
      <c r="A38" s="353" t="s">
        <v>276</v>
      </c>
      <c r="B38" s="353" t="s">
        <v>277</v>
      </c>
      <c r="C38" s="353" t="s">
        <v>278</v>
      </c>
      <c r="D38" s="354" t="s">
        <v>156</v>
      </c>
      <c r="E38" s="354" t="s">
        <v>488</v>
      </c>
      <c r="F38" s="355" t="s">
        <v>297</v>
      </c>
      <c r="G38" s="355" t="s">
        <v>279</v>
      </c>
      <c r="H38" s="355" t="s">
        <v>282</v>
      </c>
      <c r="I38" s="355" t="s">
        <v>296</v>
      </c>
      <c r="J38" s="356" t="s">
        <v>489</v>
      </c>
      <c r="K38" s="355" t="s">
        <v>233</v>
      </c>
      <c r="L38" s="355" t="s">
        <v>205</v>
      </c>
      <c r="M38" s="355" t="s">
        <v>228</v>
      </c>
      <c r="N38" s="355" t="s">
        <v>281</v>
      </c>
      <c r="O38" s="357"/>
      <c r="Q38" s="358" t="s">
        <v>154</v>
      </c>
      <c r="R38" s="358" t="s">
        <v>155</v>
      </c>
      <c r="S38" s="359"/>
      <c r="T38" s="358" t="s">
        <v>229</v>
      </c>
      <c r="U38" s="358" t="s">
        <v>271</v>
      </c>
      <c r="V38" s="358" t="s">
        <v>227</v>
      </c>
      <c r="W38" s="358" t="s">
        <v>152</v>
      </c>
      <c r="X38" s="358" t="s">
        <v>151</v>
      </c>
      <c r="Y38" s="359"/>
      <c r="Z38" s="359"/>
      <c r="AA38" s="359"/>
      <c r="AB38" s="358" t="s">
        <v>12</v>
      </c>
      <c r="AC38" s="358" t="s">
        <v>13</v>
      </c>
      <c r="AE38" s="358" t="s">
        <v>229</v>
      </c>
      <c r="AF38" s="358" t="s">
        <v>271</v>
      </c>
      <c r="AG38" s="358" t="s">
        <v>227</v>
      </c>
      <c r="AH38" s="358" t="s">
        <v>152</v>
      </c>
      <c r="AI38" s="358" t="s">
        <v>151</v>
      </c>
      <c r="AL38" s="336" t="s">
        <v>508</v>
      </c>
      <c r="AM38" s="371" t="s">
        <v>278</v>
      </c>
      <c r="AN38" s="371" t="s">
        <v>278</v>
      </c>
      <c r="AO38" s="371" t="s">
        <v>278</v>
      </c>
      <c r="AP38" s="371" t="s">
        <v>278</v>
      </c>
      <c r="AQ38" s="371" t="s">
        <v>278</v>
      </c>
      <c r="AR38" s="371" t="s">
        <v>278</v>
      </c>
      <c r="AS38" s="371" t="s">
        <v>278</v>
      </c>
      <c r="AT38" s="371" t="s">
        <v>278</v>
      </c>
      <c r="AU38" s="371" t="s">
        <v>278</v>
      </c>
      <c r="AV38" s="371" t="s">
        <v>278</v>
      </c>
      <c r="AW38" s="371" t="s">
        <v>278</v>
      </c>
      <c r="AX38" s="371" t="s">
        <v>278</v>
      </c>
      <c r="AY38" s="371" t="s">
        <v>278</v>
      </c>
      <c r="AZ38" s="371" t="s">
        <v>278</v>
      </c>
      <c r="BA38" s="371" t="s">
        <v>278</v>
      </c>
      <c r="BB38" s="371" t="s">
        <v>278</v>
      </c>
      <c r="BC38" s="371" t="s">
        <v>278</v>
      </c>
      <c r="BD38" s="371" t="s">
        <v>278</v>
      </c>
      <c r="BE38" s="371" t="s">
        <v>278</v>
      </c>
      <c r="BF38" s="371" t="s">
        <v>278</v>
      </c>
      <c r="BG38" s="371" t="s">
        <v>278</v>
      </c>
      <c r="BH38" s="371" t="s">
        <v>278</v>
      </c>
      <c r="BI38" s="371" t="s">
        <v>278</v>
      </c>
      <c r="BJ38" s="371" t="s">
        <v>278</v>
      </c>
      <c r="BK38" s="371" t="s">
        <v>278</v>
      </c>
      <c r="BL38" s="371" t="s">
        <v>278</v>
      </c>
      <c r="BM38" s="371" t="s">
        <v>278</v>
      </c>
      <c r="BN38" s="371" t="s">
        <v>278</v>
      </c>
      <c r="BO38" s="371" t="s">
        <v>278</v>
      </c>
      <c r="BP38" s="371" t="s">
        <v>278</v>
      </c>
      <c r="BQ38" s="371" t="s">
        <v>278</v>
      </c>
      <c r="BR38" s="371" t="s">
        <v>278</v>
      </c>
      <c r="BS38" s="371" t="s">
        <v>278</v>
      </c>
      <c r="BT38" s="371" t="s">
        <v>278</v>
      </c>
      <c r="BU38" s="371" t="s">
        <v>278</v>
      </c>
      <c r="BV38" s="371" t="s">
        <v>278</v>
      </c>
      <c r="BW38" s="371" t="s">
        <v>278</v>
      </c>
      <c r="BX38" s="371" t="s">
        <v>278</v>
      </c>
      <c r="BY38" s="371" t="s">
        <v>278</v>
      </c>
      <c r="BZ38" s="371" t="s">
        <v>278</v>
      </c>
      <c r="CA38" s="371" t="s">
        <v>278</v>
      </c>
      <c r="CB38" s="371" t="s">
        <v>278</v>
      </c>
      <c r="CC38" s="371" t="s">
        <v>278</v>
      </c>
      <c r="CD38" s="371" t="s">
        <v>278</v>
      </c>
      <c r="CE38" s="371" t="s">
        <v>278</v>
      </c>
      <c r="CF38" s="371" t="s">
        <v>278</v>
      </c>
      <c r="CG38" s="371" t="s">
        <v>278</v>
      </c>
      <c r="CH38" s="371" t="s">
        <v>278</v>
      </c>
      <c r="CI38" s="371" t="s">
        <v>278</v>
      </c>
      <c r="CJ38" s="371" t="s">
        <v>278</v>
      </c>
    </row>
    <row r="39" spans="1:88" ht="14.25">
      <c r="A39" s="404"/>
      <c r="B39" s="405"/>
      <c r="C39" s="406"/>
      <c r="D39" s="407"/>
      <c r="E39" s="408"/>
      <c r="F39" s="408"/>
      <c r="G39" s="214"/>
      <c r="H39" s="213"/>
      <c r="I39" s="360" t="e">
        <f t="shared" ref="I39:I70" si="16">VLOOKUP(D39,$B$10:$D$28,3,FALSE)</f>
        <v>#N/A</v>
      </c>
      <c r="J39" s="361" t="e">
        <f t="shared" ref="J39:J70" si="17">I39*F39</f>
        <v>#N/A</v>
      </c>
      <c r="K39" s="362" t="e">
        <f>VLOOKUP($D39,$B$10:$F$28,5,FALSE)</f>
        <v>#N/A</v>
      </c>
      <c r="L39" s="362" t="e">
        <f>VLOOKUP($D39,$B$10:$F$28,4,FALSE)</f>
        <v>#N/A</v>
      </c>
      <c r="M39" s="362" t="e">
        <f>K39*L39</f>
        <v>#N/A</v>
      </c>
      <c r="N39" s="363" t="e">
        <f t="shared" ref="N39:N70" si="18">VLOOKUP(J39,$I$10:$J$23,2,FALSE)</f>
        <v>#N/A</v>
      </c>
      <c r="O39" s="364"/>
      <c r="P39" s="364"/>
      <c r="Q39" s="365">
        <f t="shared" ref="Q39:Q70" si="19">IF(ISERROR(1*N39),0,1*N39)</f>
        <v>0</v>
      </c>
      <c r="R39" s="365">
        <f t="shared" ref="R39:R70" si="20">Q39*E39</f>
        <v>0</v>
      </c>
      <c r="T39" s="366" t="e">
        <f>Q39*$V$31</f>
        <v>#DIV/0!</v>
      </c>
      <c r="U39" s="366" t="e">
        <f>IF(COUNTIF(T$39:T39,T39)=1,T39,"")</f>
        <v>#DIV/0!</v>
      </c>
      <c r="V39" s="366" t="e">
        <f>IF(T39=0,0,IF(T39&lt;$V$33,$V$33,T39))</f>
        <v>#DIV/0!</v>
      </c>
      <c r="W39" s="366" t="e">
        <f>IF(COUNTIF(V$39:V39,V39)=1,V39,"")</f>
        <v>#DIV/0!</v>
      </c>
      <c r="X39" s="366" t="e">
        <f>V39*$E39</f>
        <v>#DIV/0!</v>
      </c>
      <c r="Y39" s="367"/>
      <c r="AB39" s="365">
        <f t="shared" ref="AB39:AB70" si="21">IF(ISERROR(N39),0,N39)*IF(ISERROR(M39),0,M39)*52</f>
        <v>0</v>
      </c>
      <c r="AC39" s="365">
        <f t="shared" ref="AC39:AC70" si="22">E39*AB39</f>
        <v>0</v>
      </c>
      <c r="AE39" s="366" t="e">
        <f t="shared" ref="AE39:AE43" si="23">IF(ISERROR(N39),0,N39)*$AG$31*1</f>
        <v>#DIV/0!</v>
      </c>
      <c r="AF39" s="366" t="e">
        <f>IF(COUNTIF(AE$39:AE39,AE39)=1,AE39,"")</f>
        <v>#DIV/0!</v>
      </c>
      <c r="AG39" s="366" t="e">
        <f t="shared" ref="AG39:AG70" si="24">IF(AE39=0,0,IF(AE39&lt;$AG$33,$AG$33,AE39))</f>
        <v>#DIV/0!</v>
      </c>
      <c r="AH39" s="366" t="e">
        <f>IF(COUNTIF(AG$39:AG39,AG39)=1,AG39,"")</f>
        <v>#DIV/0!</v>
      </c>
      <c r="AI39" s="366" t="e">
        <f t="shared" ref="AI39:AI70" si="25">AG39*$E39</f>
        <v>#DIV/0!</v>
      </c>
      <c r="AJ39" s="346"/>
      <c r="AK39" s="346"/>
      <c r="AL39" s="346" t="e">
        <f>IF(Summary!$G$39="TAGSUF",'Gross Service Units'!AF39*'Gross Service Units'!E39,'Gross Service Units'!E39*'Gross Service Units'!T39)</f>
        <v>#DIV/0!</v>
      </c>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row>
    <row r="40" spans="1:88" ht="14.25">
      <c r="A40" s="404"/>
      <c r="B40" s="405"/>
      <c r="C40" s="406"/>
      <c r="D40" s="407"/>
      <c r="E40" s="408"/>
      <c r="F40" s="408"/>
      <c r="G40" s="214"/>
      <c r="H40" s="213"/>
      <c r="I40" s="360" t="e">
        <f t="shared" si="16"/>
        <v>#N/A</v>
      </c>
      <c r="J40" s="361" t="e">
        <f t="shared" si="17"/>
        <v>#N/A</v>
      </c>
      <c r="K40" s="362" t="e">
        <f t="shared" ref="K40:K103" si="26">VLOOKUP($D40,$B$10:$F$28,5,FALSE)</f>
        <v>#N/A</v>
      </c>
      <c r="L40" s="362" t="e">
        <f t="shared" ref="L40:L133" si="27">VLOOKUP($D40,$B$10:$F$28,4,FALSE)</f>
        <v>#N/A</v>
      </c>
      <c r="M40" s="362" t="e">
        <f t="shared" ref="M40:M70" si="28">K40*L40</f>
        <v>#N/A</v>
      </c>
      <c r="N40" s="363" t="e">
        <f t="shared" si="18"/>
        <v>#N/A</v>
      </c>
      <c r="O40" s="364"/>
      <c r="P40" s="364"/>
      <c r="Q40" s="365">
        <f t="shared" si="19"/>
        <v>0</v>
      </c>
      <c r="R40" s="365">
        <f t="shared" si="20"/>
        <v>0</v>
      </c>
      <c r="T40" s="366" t="e">
        <f t="shared" ref="T40:T70" si="29">Q40*$V$31</f>
        <v>#DIV/0!</v>
      </c>
      <c r="U40" s="366" t="str">
        <f>IF(COUNTIF(T$39:T40,T40)=1,T40,"")</f>
        <v/>
      </c>
      <c r="V40" s="366" t="e">
        <f t="shared" ref="V40:V70" si="30">IF(T40=0,0,IF(T40&lt;$V$33,$V$33,T40))</f>
        <v>#DIV/0!</v>
      </c>
      <c r="W40" s="366" t="str">
        <f>IF(COUNTIF(V$39:V40,V40)=1,V40,"")</f>
        <v/>
      </c>
      <c r="X40" s="366" t="e">
        <f t="shared" ref="X40:X70" si="31">V40*$E40</f>
        <v>#DIV/0!</v>
      </c>
      <c r="Y40" s="367"/>
      <c r="AB40" s="365">
        <f t="shared" si="21"/>
        <v>0</v>
      </c>
      <c r="AC40" s="365">
        <f t="shared" si="22"/>
        <v>0</v>
      </c>
      <c r="AE40" s="366" t="e">
        <f t="shared" si="23"/>
        <v>#DIV/0!</v>
      </c>
      <c r="AF40" s="366" t="str">
        <f>IF(COUNTIF(AE$39:AE40,AE40)=1,AE40,"")</f>
        <v/>
      </c>
      <c r="AG40" s="366" t="e">
        <f t="shared" si="24"/>
        <v>#DIV/0!</v>
      </c>
      <c r="AH40" s="366" t="str">
        <f>IF(COUNTIF(AG$39:AG40,AG40)=1,AG40,"")</f>
        <v/>
      </c>
      <c r="AI40" s="366" t="e">
        <f t="shared" si="25"/>
        <v>#DIV/0!</v>
      </c>
      <c r="AJ40" s="346"/>
      <c r="AK40" s="346"/>
      <c r="AL40" s="346" t="e">
        <f>IF(Summary!$G$39="TAGSUF",'Gross Service Units'!AF40*'Gross Service Units'!E40,'Gross Service Units'!E40*'Gross Service Units'!T40)</f>
        <v>#DIV/0!</v>
      </c>
      <c r="AM40" s="372"/>
      <c r="AN40" s="372"/>
      <c r="AO40" s="372"/>
      <c r="AP40" s="372"/>
      <c r="AQ40" s="372"/>
      <c r="AR40" s="372"/>
      <c r="AS40" s="372"/>
      <c r="AT40" s="372"/>
      <c r="AU40" s="372"/>
      <c r="AV40" s="372"/>
      <c r="AW40" s="372"/>
      <c r="AX40" s="372"/>
      <c r="AY40" s="372"/>
      <c r="AZ40" s="372"/>
      <c r="BA40" s="372"/>
      <c r="BB40" s="372"/>
      <c r="BC40" s="372"/>
      <c r="BD40" s="372"/>
      <c r="BE40" s="372"/>
      <c r="BF40" s="372"/>
      <c r="BG40" s="372"/>
      <c r="BH40" s="372"/>
      <c r="BI40" s="372"/>
      <c r="BJ40" s="372"/>
      <c r="BK40" s="372"/>
      <c r="BL40" s="372"/>
      <c r="BM40" s="372"/>
      <c r="BN40" s="372"/>
      <c r="BO40" s="372"/>
      <c r="BP40" s="372"/>
      <c r="BQ40" s="372"/>
      <c r="BR40" s="372"/>
      <c r="BS40" s="372"/>
      <c r="BT40" s="372"/>
      <c r="BU40" s="372"/>
      <c r="BV40" s="372"/>
      <c r="BW40" s="372"/>
      <c r="BX40" s="372"/>
      <c r="BY40" s="372"/>
      <c r="BZ40" s="372"/>
      <c r="CA40" s="372"/>
      <c r="CB40" s="372"/>
      <c r="CC40" s="372"/>
      <c r="CD40" s="372"/>
      <c r="CE40" s="372"/>
      <c r="CF40" s="372"/>
      <c r="CG40" s="372"/>
      <c r="CH40" s="372"/>
      <c r="CI40" s="372"/>
      <c r="CJ40" s="372"/>
    </row>
    <row r="41" spans="1:88" ht="14.25">
      <c r="A41" s="404"/>
      <c r="B41" s="405"/>
      <c r="C41" s="406"/>
      <c r="D41" s="407"/>
      <c r="E41" s="408"/>
      <c r="F41" s="408"/>
      <c r="G41" s="214"/>
      <c r="H41" s="213"/>
      <c r="I41" s="360" t="e">
        <f t="shared" si="16"/>
        <v>#N/A</v>
      </c>
      <c r="J41" s="361" t="e">
        <f t="shared" si="17"/>
        <v>#N/A</v>
      </c>
      <c r="K41" s="362" t="e">
        <f t="shared" si="26"/>
        <v>#N/A</v>
      </c>
      <c r="L41" s="362" t="e">
        <f t="shared" si="27"/>
        <v>#N/A</v>
      </c>
      <c r="M41" s="362" t="e">
        <f t="shared" si="28"/>
        <v>#N/A</v>
      </c>
      <c r="N41" s="363" t="e">
        <f t="shared" si="18"/>
        <v>#N/A</v>
      </c>
      <c r="O41" s="364"/>
      <c r="P41" s="364"/>
      <c r="Q41" s="365">
        <f t="shared" si="19"/>
        <v>0</v>
      </c>
      <c r="R41" s="365">
        <f t="shared" si="20"/>
        <v>0</v>
      </c>
      <c r="T41" s="366" t="e">
        <f t="shared" si="29"/>
        <v>#DIV/0!</v>
      </c>
      <c r="U41" s="366" t="str">
        <f>IF(COUNTIF(T$39:T41,T41)=1,T41,"")</f>
        <v/>
      </c>
      <c r="V41" s="366" t="e">
        <f t="shared" si="30"/>
        <v>#DIV/0!</v>
      </c>
      <c r="W41" s="366" t="str">
        <f>IF(COUNTIF(V$39:V41,V41)=1,V41,"")</f>
        <v/>
      </c>
      <c r="X41" s="366" t="e">
        <f t="shared" si="31"/>
        <v>#DIV/0!</v>
      </c>
      <c r="Y41" s="367"/>
      <c r="AB41" s="365">
        <f t="shared" si="21"/>
        <v>0</v>
      </c>
      <c r="AC41" s="365">
        <f t="shared" si="22"/>
        <v>0</v>
      </c>
      <c r="AE41" s="366" t="e">
        <f t="shared" si="23"/>
        <v>#DIV/0!</v>
      </c>
      <c r="AF41" s="366" t="str">
        <f>IF(COUNTIF(AE$39:AE41,AE41)=1,AE41,"")</f>
        <v/>
      </c>
      <c r="AG41" s="366" t="e">
        <f t="shared" si="24"/>
        <v>#DIV/0!</v>
      </c>
      <c r="AH41" s="366" t="str">
        <f>IF(COUNTIF(AG$39:AG41,AG41)=1,AG41,"")</f>
        <v/>
      </c>
      <c r="AI41" s="366" t="e">
        <f t="shared" si="25"/>
        <v>#DIV/0!</v>
      </c>
      <c r="AJ41" s="346"/>
      <c r="AK41" s="346"/>
      <c r="AL41" s="346" t="e">
        <f>IF(Summary!$G$39="TAGSUF",'Gross Service Units'!AF41*'Gross Service Units'!E41,'Gross Service Units'!E41*'Gross Service Units'!T41)</f>
        <v>#DIV/0!</v>
      </c>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row>
    <row r="42" spans="1:88" ht="14.25">
      <c r="A42" s="404"/>
      <c r="B42" s="405"/>
      <c r="C42" s="406"/>
      <c r="D42" s="407"/>
      <c r="E42" s="408"/>
      <c r="F42" s="408"/>
      <c r="G42" s="214"/>
      <c r="H42" s="213"/>
      <c r="I42" s="360" t="e">
        <f t="shared" si="16"/>
        <v>#N/A</v>
      </c>
      <c r="J42" s="361" t="e">
        <f t="shared" si="17"/>
        <v>#N/A</v>
      </c>
      <c r="K42" s="362" t="e">
        <f t="shared" si="26"/>
        <v>#N/A</v>
      </c>
      <c r="L42" s="362" t="e">
        <f t="shared" si="27"/>
        <v>#N/A</v>
      </c>
      <c r="M42" s="362" t="e">
        <f t="shared" si="28"/>
        <v>#N/A</v>
      </c>
      <c r="N42" s="363" t="e">
        <f t="shared" si="18"/>
        <v>#N/A</v>
      </c>
      <c r="O42" s="364"/>
      <c r="P42" s="364"/>
      <c r="Q42" s="365">
        <f t="shared" si="19"/>
        <v>0</v>
      </c>
      <c r="R42" s="365">
        <f t="shared" si="20"/>
        <v>0</v>
      </c>
      <c r="T42" s="366" t="e">
        <f t="shared" si="29"/>
        <v>#DIV/0!</v>
      </c>
      <c r="U42" s="366" t="str">
        <f>IF(COUNTIF(T$39:T42,T42)=1,T42,"")</f>
        <v/>
      </c>
      <c r="V42" s="366" t="e">
        <f t="shared" si="30"/>
        <v>#DIV/0!</v>
      </c>
      <c r="W42" s="366" t="str">
        <f>IF(COUNTIF(V$39:V42,V42)=1,V42,"")</f>
        <v/>
      </c>
      <c r="X42" s="366" t="e">
        <f t="shared" si="31"/>
        <v>#DIV/0!</v>
      </c>
      <c r="Y42" s="367"/>
      <c r="AB42" s="365">
        <f t="shared" si="21"/>
        <v>0</v>
      </c>
      <c r="AC42" s="365">
        <f t="shared" si="22"/>
        <v>0</v>
      </c>
      <c r="AE42" s="366" t="e">
        <f t="shared" si="23"/>
        <v>#DIV/0!</v>
      </c>
      <c r="AF42" s="366" t="str">
        <f>IF(COUNTIF(AE$39:AE42,AE42)=1,AE42,"")</f>
        <v/>
      </c>
      <c r="AG42" s="366" t="e">
        <f t="shared" si="24"/>
        <v>#DIV/0!</v>
      </c>
      <c r="AH42" s="366" t="str">
        <f>IF(COUNTIF(AG$39:AG42,AG42)=1,AG42,"")</f>
        <v/>
      </c>
      <c r="AI42" s="366" t="e">
        <f t="shared" si="25"/>
        <v>#DIV/0!</v>
      </c>
      <c r="AJ42" s="346"/>
      <c r="AK42" s="346"/>
      <c r="AL42" s="346" t="e">
        <f>IF(Summary!$G$39="TAGSUF",'Gross Service Units'!AF42*'Gross Service Units'!E42,'Gross Service Units'!E42*'Gross Service Units'!T42)</f>
        <v>#DIV/0!</v>
      </c>
      <c r="AM42" s="372"/>
      <c r="AN42" s="372"/>
      <c r="AO42" s="372"/>
      <c r="AP42" s="372"/>
      <c r="AQ42" s="372"/>
      <c r="AR42" s="372"/>
      <c r="AS42" s="372"/>
      <c r="AT42" s="372"/>
      <c r="AU42" s="372"/>
      <c r="AV42" s="372"/>
      <c r="AW42" s="372"/>
      <c r="AX42" s="372"/>
      <c r="AY42" s="372"/>
      <c r="AZ42" s="372"/>
      <c r="BA42" s="372"/>
      <c r="BB42" s="372"/>
      <c r="BC42" s="372"/>
      <c r="BD42" s="372"/>
      <c r="BE42" s="372"/>
      <c r="BF42" s="372"/>
      <c r="BG42" s="372"/>
      <c r="BH42" s="372"/>
      <c r="BI42" s="372"/>
      <c r="BJ42" s="372"/>
      <c r="BK42" s="372"/>
      <c r="BL42" s="372"/>
      <c r="BM42" s="372"/>
      <c r="BN42" s="372"/>
      <c r="BO42" s="372"/>
      <c r="BP42" s="372"/>
      <c r="BQ42" s="372"/>
      <c r="BR42" s="372"/>
      <c r="BS42" s="372"/>
      <c r="BT42" s="372"/>
      <c r="BU42" s="372"/>
      <c r="BV42" s="372"/>
      <c r="BW42" s="372"/>
      <c r="BX42" s="372"/>
      <c r="BY42" s="372"/>
      <c r="BZ42" s="372"/>
      <c r="CA42" s="372"/>
      <c r="CB42" s="372"/>
      <c r="CC42" s="372"/>
      <c r="CD42" s="372"/>
      <c r="CE42" s="372"/>
      <c r="CF42" s="372"/>
      <c r="CG42" s="372"/>
      <c r="CH42" s="372"/>
      <c r="CI42" s="372"/>
      <c r="CJ42" s="372"/>
    </row>
    <row r="43" spans="1:88" ht="14.25">
      <c r="A43" s="404"/>
      <c r="B43" s="405"/>
      <c r="C43" s="406"/>
      <c r="D43" s="407"/>
      <c r="E43" s="408"/>
      <c r="F43" s="408"/>
      <c r="G43" s="214"/>
      <c r="H43" s="213"/>
      <c r="I43" s="360" t="e">
        <f t="shared" si="16"/>
        <v>#N/A</v>
      </c>
      <c r="J43" s="361" t="e">
        <f t="shared" si="17"/>
        <v>#N/A</v>
      </c>
      <c r="K43" s="362" t="e">
        <f t="shared" si="26"/>
        <v>#N/A</v>
      </c>
      <c r="L43" s="362" t="e">
        <f t="shared" si="27"/>
        <v>#N/A</v>
      </c>
      <c r="M43" s="362" t="e">
        <f t="shared" si="28"/>
        <v>#N/A</v>
      </c>
      <c r="N43" s="363" t="e">
        <f t="shared" si="18"/>
        <v>#N/A</v>
      </c>
      <c r="O43" s="364"/>
      <c r="P43" s="364"/>
      <c r="Q43" s="365">
        <f t="shared" si="19"/>
        <v>0</v>
      </c>
      <c r="R43" s="365">
        <f t="shared" si="20"/>
        <v>0</v>
      </c>
      <c r="T43" s="366" t="e">
        <f t="shared" si="29"/>
        <v>#DIV/0!</v>
      </c>
      <c r="U43" s="366" t="str">
        <f>IF(COUNTIF(T$39:T43,T43)=1,T43,"")</f>
        <v/>
      </c>
      <c r="V43" s="366" t="e">
        <f t="shared" si="30"/>
        <v>#DIV/0!</v>
      </c>
      <c r="W43" s="366" t="str">
        <f>IF(COUNTIF(V$39:V43,V43)=1,V43,"")</f>
        <v/>
      </c>
      <c r="X43" s="366" t="e">
        <f t="shared" si="31"/>
        <v>#DIV/0!</v>
      </c>
      <c r="Y43" s="367"/>
      <c r="AB43" s="365">
        <f t="shared" si="21"/>
        <v>0</v>
      </c>
      <c r="AC43" s="365">
        <f t="shared" si="22"/>
        <v>0</v>
      </c>
      <c r="AE43" s="366" t="e">
        <f t="shared" si="23"/>
        <v>#DIV/0!</v>
      </c>
      <c r="AF43" s="366" t="str">
        <f>IF(COUNTIF(AE$39:AE43,AE43)=1,AE43,"")</f>
        <v/>
      </c>
      <c r="AG43" s="366" t="e">
        <f t="shared" si="24"/>
        <v>#DIV/0!</v>
      </c>
      <c r="AH43" s="366" t="str">
        <f>IF(COUNTIF(AG$39:AG43,AG43)=1,AG43,"")</f>
        <v/>
      </c>
      <c r="AI43" s="366" t="e">
        <f t="shared" si="25"/>
        <v>#DIV/0!</v>
      </c>
      <c r="AJ43" s="346"/>
      <c r="AK43" s="346"/>
      <c r="AL43" s="346" t="e">
        <f>IF(Summary!$G$39="TAGSUF",'Gross Service Units'!AF43*'Gross Service Units'!E43,'Gross Service Units'!E43*'Gross Service Units'!T43)</f>
        <v>#DIV/0!</v>
      </c>
      <c r="AM43" s="372"/>
      <c r="AN43" s="372"/>
      <c r="AO43" s="372"/>
      <c r="AP43" s="372"/>
      <c r="AQ43" s="372"/>
      <c r="AR43" s="372"/>
      <c r="AS43" s="372"/>
      <c r="AT43" s="372"/>
      <c r="AU43" s="372"/>
      <c r="AV43" s="372"/>
      <c r="AW43" s="372"/>
      <c r="AX43" s="372"/>
      <c r="AY43" s="372"/>
      <c r="AZ43" s="372"/>
      <c r="BA43" s="372"/>
      <c r="BB43" s="372"/>
      <c r="BC43" s="372"/>
      <c r="BD43" s="372"/>
      <c r="BE43" s="372"/>
      <c r="BF43" s="372"/>
      <c r="BG43" s="372"/>
      <c r="BH43" s="372"/>
      <c r="BI43" s="372"/>
      <c r="BJ43" s="372"/>
      <c r="BK43" s="372"/>
      <c r="BL43" s="372"/>
      <c r="BM43" s="372"/>
      <c r="BN43" s="372"/>
      <c r="BO43" s="372"/>
      <c r="BP43" s="372"/>
      <c r="BQ43" s="372"/>
      <c r="BR43" s="372"/>
      <c r="BS43" s="372"/>
      <c r="BT43" s="372"/>
      <c r="BU43" s="372"/>
      <c r="BV43" s="372"/>
      <c r="BW43" s="372"/>
      <c r="BX43" s="372"/>
      <c r="BY43" s="372"/>
      <c r="BZ43" s="372"/>
      <c r="CA43" s="372"/>
      <c r="CB43" s="372"/>
      <c r="CC43" s="372"/>
      <c r="CD43" s="372"/>
      <c r="CE43" s="372"/>
      <c r="CF43" s="372"/>
      <c r="CG43" s="372"/>
      <c r="CH43" s="372"/>
      <c r="CI43" s="372"/>
      <c r="CJ43" s="372"/>
    </row>
    <row r="44" spans="1:88" ht="14.25">
      <c r="A44" s="404"/>
      <c r="B44" s="405"/>
      <c r="C44" s="406"/>
      <c r="D44" s="407"/>
      <c r="E44" s="408"/>
      <c r="F44" s="408"/>
      <c r="G44" s="214"/>
      <c r="H44" s="213"/>
      <c r="I44" s="360" t="e">
        <f t="shared" si="16"/>
        <v>#N/A</v>
      </c>
      <c r="J44" s="361" t="e">
        <f t="shared" si="17"/>
        <v>#N/A</v>
      </c>
      <c r="K44" s="362" t="e">
        <f t="shared" si="26"/>
        <v>#N/A</v>
      </c>
      <c r="L44" s="362" t="e">
        <f t="shared" si="27"/>
        <v>#N/A</v>
      </c>
      <c r="M44" s="362" t="e">
        <f t="shared" si="28"/>
        <v>#N/A</v>
      </c>
      <c r="N44" s="363" t="e">
        <f t="shared" si="18"/>
        <v>#N/A</v>
      </c>
      <c r="O44" s="364"/>
      <c r="P44" s="364"/>
      <c r="Q44" s="365">
        <f t="shared" si="19"/>
        <v>0</v>
      </c>
      <c r="R44" s="365">
        <f t="shared" si="20"/>
        <v>0</v>
      </c>
      <c r="T44" s="366" t="e">
        <f t="shared" si="29"/>
        <v>#DIV/0!</v>
      </c>
      <c r="U44" s="366" t="str">
        <f>IF(COUNTIF(T$39:T44,T44)=1,T44,"")</f>
        <v/>
      </c>
      <c r="V44" s="366" t="e">
        <f t="shared" si="30"/>
        <v>#DIV/0!</v>
      </c>
      <c r="W44" s="366" t="str">
        <f>IF(COUNTIF(V$39:V44,V44)=1,V44,"")</f>
        <v/>
      </c>
      <c r="X44" s="366" t="e">
        <f t="shared" si="31"/>
        <v>#DIV/0!</v>
      </c>
      <c r="Y44" s="367"/>
      <c r="AB44" s="365">
        <f t="shared" si="21"/>
        <v>0</v>
      </c>
      <c r="AC44" s="365">
        <f t="shared" si="22"/>
        <v>0</v>
      </c>
      <c r="AE44" s="366" t="e">
        <f>IF(ISERROR(N44),0,N44)*$AG$31*1</f>
        <v>#DIV/0!</v>
      </c>
      <c r="AF44" s="366" t="str">
        <f>IF(COUNTIF(AE$39:AE44,AE44)=1,AE44,"")</f>
        <v/>
      </c>
      <c r="AG44" s="366" t="e">
        <f t="shared" si="24"/>
        <v>#DIV/0!</v>
      </c>
      <c r="AH44" s="366" t="str">
        <f>IF(COUNTIF(AG$39:AG44,AG44)=1,AG44,"")</f>
        <v/>
      </c>
      <c r="AI44" s="366" t="e">
        <f t="shared" si="25"/>
        <v>#DIV/0!</v>
      </c>
      <c r="AJ44" s="346"/>
      <c r="AK44" s="346"/>
      <c r="AL44" s="346" t="e">
        <f>IF(Summary!$G$39="TAGSUF",'Gross Service Units'!AF44*'Gross Service Units'!E44,'Gross Service Units'!E44*'Gross Service Units'!T44)</f>
        <v>#DIV/0!</v>
      </c>
      <c r="AM44" s="372"/>
      <c r="AN44" s="372"/>
      <c r="AO44" s="372"/>
      <c r="AP44" s="372"/>
      <c r="AQ44" s="372"/>
      <c r="AR44" s="372"/>
      <c r="AS44" s="372"/>
      <c r="AT44" s="372"/>
      <c r="AU44" s="372"/>
      <c r="AV44" s="372"/>
      <c r="AW44" s="372"/>
      <c r="AX44" s="372"/>
      <c r="AY44" s="372"/>
      <c r="AZ44" s="372"/>
      <c r="BA44" s="372"/>
      <c r="BB44" s="372"/>
      <c r="BC44" s="372"/>
      <c r="BD44" s="372"/>
      <c r="BE44" s="372"/>
      <c r="BF44" s="372"/>
      <c r="BG44" s="372"/>
      <c r="BH44" s="372"/>
      <c r="BI44" s="372"/>
      <c r="BJ44" s="372"/>
      <c r="BK44" s="372"/>
      <c r="BL44" s="372"/>
      <c r="BM44" s="372"/>
      <c r="BN44" s="372"/>
      <c r="BO44" s="372"/>
      <c r="BP44" s="372"/>
      <c r="BQ44" s="372"/>
      <c r="BR44" s="372"/>
      <c r="BS44" s="372"/>
      <c r="BT44" s="372"/>
      <c r="BU44" s="372"/>
      <c r="BV44" s="372"/>
      <c r="BW44" s="372"/>
      <c r="BX44" s="372"/>
      <c r="BY44" s="372"/>
      <c r="BZ44" s="372"/>
      <c r="CA44" s="372"/>
      <c r="CB44" s="372"/>
      <c r="CC44" s="372"/>
      <c r="CD44" s="372"/>
      <c r="CE44" s="372"/>
      <c r="CF44" s="372"/>
      <c r="CG44" s="372"/>
      <c r="CH44" s="372"/>
      <c r="CI44" s="372"/>
      <c r="CJ44" s="372"/>
    </row>
    <row r="45" spans="1:88" ht="14.25">
      <c r="A45" s="404"/>
      <c r="B45" s="405"/>
      <c r="C45" s="406"/>
      <c r="D45" s="407"/>
      <c r="E45" s="408"/>
      <c r="F45" s="408"/>
      <c r="G45" s="214"/>
      <c r="H45" s="213"/>
      <c r="I45" s="360" t="e">
        <f t="shared" si="16"/>
        <v>#N/A</v>
      </c>
      <c r="J45" s="361" t="e">
        <f t="shared" si="17"/>
        <v>#N/A</v>
      </c>
      <c r="K45" s="362" t="e">
        <f t="shared" si="26"/>
        <v>#N/A</v>
      </c>
      <c r="L45" s="362" t="e">
        <f t="shared" si="27"/>
        <v>#N/A</v>
      </c>
      <c r="M45" s="362" t="e">
        <f t="shared" si="28"/>
        <v>#N/A</v>
      </c>
      <c r="N45" s="363" t="e">
        <f t="shared" si="18"/>
        <v>#N/A</v>
      </c>
      <c r="O45" s="364"/>
      <c r="P45" s="364"/>
      <c r="Q45" s="365">
        <f t="shared" si="19"/>
        <v>0</v>
      </c>
      <c r="R45" s="365">
        <f t="shared" si="20"/>
        <v>0</v>
      </c>
      <c r="T45" s="366" t="e">
        <f t="shared" si="29"/>
        <v>#DIV/0!</v>
      </c>
      <c r="U45" s="366" t="str">
        <f>IF(COUNTIF(T$39:T45,T45)=1,T45,"")</f>
        <v/>
      </c>
      <c r="V45" s="366" t="e">
        <f t="shared" si="30"/>
        <v>#DIV/0!</v>
      </c>
      <c r="W45" s="366" t="str">
        <f>IF(COUNTIF(V$39:V45,V45)=1,V45,"")</f>
        <v/>
      </c>
      <c r="X45" s="366" t="e">
        <f t="shared" si="31"/>
        <v>#DIV/0!</v>
      </c>
      <c r="Y45" s="367"/>
      <c r="AB45" s="365">
        <f t="shared" si="21"/>
        <v>0</v>
      </c>
      <c r="AC45" s="365">
        <f t="shared" si="22"/>
        <v>0</v>
      </c>
      <c r="AE45" s="366" t="e">
        <f t="shared" ref="AE45:AE108" si="32">IF(ISERROR(N45),0,N45)*$AG$31*1</f>
        <v>#DIV/0!</v>
      </c>
      <c r="AF45" s="366" t="str">
        <f>IF(COUNTIF(AE$39:AE45,AE45)=1,AE45,"")</f>
        <v/>
      </c>
      <c r="AG45" s="366" t="e">
        <f t="shared" si="24"/>
        <v>#DIV/0!</v>
      </c>
      <c r="AH45" s="366" t="str">
        <f>IF(COUNTIF(AG$39:AG45,AG45)=1,AG45,"")</f>
        <v/>
      </c>
      <c r="AI45" s="366" t="e">
        <f t="shared" si="25"/>
        <v>#DIV/0!</v>
      </c>
      <c r="AJ45" s="346"/>
      <c r="AK45" s="346"/>
      <c r="AL45" s="346" t="e">
        <f>IF(Summary!$G$39="TAGSUF",'Gross Service Units'!AF45*'Gross Service Units'!E45,'Gross Service Units'!E45*'Gross Service Units'!T45)</f>
        <v>#DIV/0!</v>
      </c>
      <c r="AM45" s="372"/>
      <c r="AN45" s="372"/>
      <c r="AO45" s="372"/>
      <c r="AP45" s="372"/>
      <c r="AQ45" s="372"/>
      <c r="AR45" s="372"/>
      <c r="AS45" s="372"/>
      <c r="AT45" s="372"/>
      <c r="AU45" s="372"/>
      <c r="AV45" s="372"/>
      <c r="AW45" s="372"/>
      <c r="AX45" s="372"/>
      <c r="AY45" s="372"/>
      <c r="AZ45" s="372"/>
      <c r="BA45" s="372"/>
      <c r="BB45" s="372"/>
      <c r="BC45" s="372"/>
      <c r="BD45" s="372"/>
      <c r="BE45" s="372"/>
      <c r="BF45" s="372"/>
      <c r="BG45" s="372"/>
      <c r="BH45" s="372"/>
      <c r="BI45" s="372"/>
      <c r="BJ45" s="372"/>
      <c r="BK45" s="372"/>
      <c r="BL45" s="372"/>
      <c r="BM45" s="372"/>
      <c r="BN45" s="372"/>
      <c r="BO45" s="372"/>
      <c r="BP45" s="372"/>
      <c r="BQ45" s="372"/>
      <c r="BR45" s="372"/>
      <c r="BS45" s="372"/>
      <c r="BT45" s="372"/>
      <c r="BU45" s="372"/>
      <c r="BV45" s="372"/>
      <c r="BW45" s="372"/>
      <c r="BX45" s="372"/>
      <c r="BY45" s="372"/>
      <c r="BZ45" s="372"/>
      <c r="CA45" s="372"/>
      <c r="CB45" s="372"/>
      <c r="CC45" s="372"/>
      <c r="CD45" s="372"/>
      <c r="CE45" s="372"/>
      <c r="CF45" s="372"/>
      <c r="CG45" s="372"/>
      <c r="CH45" s="372"/>
      <c r="CI45" s="372"/>
      <c r="CJ45" s="372"/>
    </row>
    <row r="46" spans="1:88" ht="14.25">
      <c r="A46" s="404"/>
      <c r="B46" s="405"/>
      <c r="C46" s="406"/>
      <c r="D46" s="407"/>
      <c r="E46" s="408"/>
      <c r="F46" s="408"/>
      <c r="G46" s="214"/>
      <c r="H46" s="213"/>
      <c r="I46" s="360" t="e">
        <f t="shared" si="16"/>
        <v>#N/A</v>
      </c>
      <c r="J46" s="361" t="e">
        <f t="shared" si="17"/>
        <v>#N/A</v>
      </c>
      <c r="K46" s="362" t="e">
        <f t="shared" si="26"/>
        <v>#N/A</v>
      </c>
      <c r="L46" s="362" t="e">
        <f t="shared" si="27"/>
        <v>#N/A</v>
      </c>
      <c r="M46" s="362" t="e">
        <f t="shared" si="28"/>
        <v>#N/A</v>
      </c>
      <c r="N46" s="363" t="e">
        <f t="shared" si="18"/>
        <v>#N/A</v>
      </c>
      <c r="O46" s="364"/>
      <c r="P46" s="364"/>
      <c r="Q46" s="365">
        <f t="shared" si="19"/>
        <v>0</v>
      </c>
      <c r="R46" s="365">
        <f t="shared" si="20"/>
        <v>0</v>
      </c>
      <c r="T46" s="366" t="e">
        <f t="shared" si="29"/>
        <v>#DIV/0!</v>
      </c>
      <c r="U46" s="366" t="str">
        <f>IF(COUNTIF(T$39:T46,T46)=1,T46,"")</f>
        <v/>
      </c>
      <c r="V46" s="366" t="e">
        <f t="shared" si="30"/>
        <v>#DIV/0!</v>
      </c>
      <c r="W46" s="366" t="str">
        <f>IF(COUNTIF(V$39:V46,V46)=1,V46,"")</f>
        <v/>
      </c>
      <c r="X46" s="366" t="e">
        <f t="shared" si="31"/>
        <v>#DIV/0!</v>
      </c>
      <c r="Y46" s="367"/>
      <c r="AB46" s="365">
        <f t="shared" si="21"/>
        <v>0</v>
      </c>
      <c r="AC46" s="365">
        <f t="shared" si="22"/>
        <v>0</v>
      </c>
      <c r="AE46" s="366" t="e">
        <f t="shared" si="32"/>
        <v>#DIV/0!</v>
      </c>
      <c r="AF46" s="366" t="str">
        <f>IF(COUNTIF(AE$39:AE46,AE46)=1,AE46,"")</f>
        <v/>
      </c>
      <c r="AG46" s="366" t="e">
        <f t="shared" si="24"/>
        <v>#DIV/0!</v>
      </c>
      <c r="AH46" s="366" t="str">
        <f>IF(COUNTIF(AG$39:AG46,AG46)=1,AG46,"")</f>
        <v/>
      </c>
      <c r="AI46" s="366" t="e">
        <f t="shared" si="25"/>
        <v>#DIV/0!</v>
      </c>
      <c r="AJ46" s="346"/>
      <c r="AK46" s="346"/>
      <c r="AL46" s="346" t="e">
        <f>IF(Summary!$G$39="TAGSUF",'Gross Service Units'!AF46*'Gross Service Units'!E46,'Gross Service Units'!E46*'Gross Service Units'!T46)</f>
        <v>#DIV/0!</v>
      </c>
      <c r="AM46" s="372"/>
      <c r="AN46" s="372"/>
      <c r="AO46" s="372"/>
      <c r="AP46" s="372"/>
      <c r="AQ46" s="372"/>
      <c r="AR46" s="372"/>
      <c r="AS46" s="372"/>
      <c r="AT46" s="372"/>
      <c r="AU46" s="372"/>
      <c r="AV46" s="372"/>
      <c r="AW46" s="372"/>
      <c r="AX46" s="372"/>
      <c r="AY46" s="372"/>
      <c r="AZ46" s="372"/>
      <c r="BA46" s="372"/>
      <c r="BB46" s="372"/>
      <c r="BC46" s="372"/>
      <c r="BD46" s="372"/>
      <c r="BE46" s="372"/>
      <c r="BF46" s="372"/>
      <c r="BG46" s="372"/>
      <c r="BH46" s="372"/>
      <c r="BI46" s="372"/>
      <c r="BJ46" s="372"/>
      <c r="BK46" s="372"/>
      <c r="BL46" s="372"/>
      <c r="BM46" s="372"/>
      <c r="BN46" s="372"/>
      <c r="BO46" s="372"/>
      <c r="BP46" s="372"/>
      <c r="BQ46" s="372"/>
      <c r="BR46" s="372"/>
      <c r="BS46" s="372"/>
      <c r="BT46" s="372"/>
      <c r="BU46" s="372"/>
      <c r="BV46" s="372"/>
      <c r="BW46" s="372"/>
      <c r="BX46" s="372"/>
      <c r="BY46" s="372"/>
      <c r="BZ46" s="372"/>
      <c r="CA46" s="372"/>
      <c r="CB46" s="372"/>
      <c r="CC46" s="372"/>
      <c r="CD46" s="372"/>
      <c r="CE46" s="372"/>
      <c r="CF46" s="372"/>
      <c r="CG46" s="372"/>
      <c r="CH46" s="372"/>
      <c r="CI46" s="372"/>
      <c r="CJ46" s="372"/>
    </row>
    <row r="47" spans="1:88" ht="14.25">
      <c r="A47" s="404"/>
      <c r="B47" s="405"/>
      <c r="C47" s="406"/>
      <c r="D47" s="407"/>
      <c r="E47" s="408"/>
      <c r="F47" s="408"/>
      <c r="G47" s="214"/>
      <c r="H47" s="213"/>
      <c r="I47" s="360" t="e">
        <f t="shared" si="16"/>
        <v>#N/A</v>
      </c>
      <c r="J47" s="361" t="e">
        <f t="shared" si="17"/>
        <v>#N/A</v>
      </c>
      <c r="K47" s="362" t="e">
        <f t="shared" si="26"/>
        <v>#N/A</v>
      </c>
      <c r="L47" s="362" t="e">
        <f t="shared" si="27"/>
        <v>#N/A</v>
      </c>
      <c r="M47" s="362" t="e">
        <f t="shared" si="28"/>
        <v>#N/A</v>
      </c>
      <c r="N47" s="363" t="e">
        <f t="shared" si="18"/>
        <v>#N/A</v>
      </c>
      <c r="O47" s="364"/>
      <c r="P47" s="364"/>
      <c r="Q47" s="365">
        <f t="shared" si="19"/>
        <v>0</v>
      </c>
      <c r="R47" s="365">
        <f t="shared" si="20"/>
        <v>0</v>
      </c>
      <c r="T47" s="366" t="e">
        <f t="shared" si="29"/>
        <v>#DIV/0!</v>
      </c>
      <c r="U47" s="366" t="str">
        <f>IF(COUNTIF(T$39:T47,T47)=1,T47,"")</f>
        <v/>
      </c>
      <c r="V47" s="366" t="e">
        <f t="shared" si="30"/>
        <v>#DIV/0!</v>
      </c>
      <c r="W47" s="366" t="str">
        <f>IF(COUNTIF(V$39:V47,V47)=1,V47,"")</f>
        <v/>
      </c>
      <c r="X47" s="366" t="e">
        <f t="shared" si="31"/>
        <v>#DIV/0!</v>
      </c>
      <c r="Y47" s="367"/>
      <c r="AB47" s="365">
        <f t="shared" si="21"/>
        <v>0</v>
      </c>
      <c r="AC47" s="365">
        <f t="shared" si="22"/>
        <v>0</v>
      </c>
      <c r="AE47" s="366" t="e">
        <f t="shared" si="32"/>
        <v>#DIV/0!</v>
      </c>
      <c r="AF47" s="366" t="str">
        <f>IF(COUNTIF(AE$39:AE47,AE47)=1,AE47,"")</f>
        <v/>
      </c>
      <c r="AG47" s="366" t="e">
        <f t="shared" si="24"/>
        <v>#DIV/0!</v>
      </c>
      <c r="AH47" s="366" t="str">
        <f>IF(COUNTIF(AG$39:AG47,AG47)=1,AG47,"")</f>
        <v/>
      </c>
      <c r="AI47" s="366" t="e">
        <f t="shared" si="25"/>
        <v>#DIV/0!</v>
      </c>
      <c r="AJ47" s="346"/>
      <c r="AK47" s="346"/>
      <c r="AL47" s="346" t="e">
        <f>IF(Summary!$G$39="TAGSUF",'Gross Service Units'!AF47*'Gross Service Units'!E47,'Gross Service Units'!E47*'Gross Service Units'!T47)</f>
        <v>#DIV/0!</v>
      </c>
      <c r="AM47" s="372"/>
      <c r="AN47" s="372"/>
      <c r="AO47" s="372"/>
      <c r="AP47" s="372"/>
      <c r="AQ47" s="372"/>
      <c r="AR47" s="372"/>
      <c r="AS47" s="372"/>
      <c r="AT47" s="372"/>
      <c r="AU47" s="372"/>
      <c r="AV47" s="372"/>
      <c r="AW47" s="372"/>
      <c r="AX47" s="372"/>
      <c r="AY47" s="372"/>
      <c r="AZ47" s="372"/>
      <c r="BA47" s="372"/>
      <c r="BB47" s="372"/>
      <c r="BC47" s="372"/>
      <c r="BD47" s="372"/>
      <c r="BE47" s="372"/>
      <c r="BF47" s="372"/>
      <c r="BG47" s="372"/>
      <c r="BH47" s="372"/>
      <c r="BI47" s="372"/>
      <c r="BJ47" s="372"/>
      <c r="BK47" s="372"/>
      <c r="BL47" s="372"/>
      <c r="BM47" s="372"/>
      <c r="BN47" s="372"/>
      <c r="BO47" s="372"/>
      <c r="BP47" s="372"/>
      <c r="BQ47" s="372"/>
      <c r="BR47" s="372"/>
      <c r="BS47" s="372"/>
      <c r="BT47" s="372"/>
      <c r="BU47" s="372"/>
      <c r="BV47" s="372"/>
      <c r="BW47" s="372"/>
      <c r="BX47" s="372"/>
      <c r="BY47" s="372"/>
      <c r="BZ47" s="372"/>
      <c r="CA47" s="372"/>
      <c r="CB47" s="372"/>
      <c r="CC47" s="372"/>
      <c r="CD47" s="372"/>
      <c r="CE47" s="372"/>
      <c r="CF47" s="372"/>
      <c r="CG47" s="372"/>
      <c r="CH47" s="372"/>
      <c r="CI47" s="372"/>
      <c r="CJ47" s="372"/>
    </row>
    <row r="48" spans="1:88" ht="14.25">
      <c r="A48" s="404"/>
      <c r="B48" s="405"/>
      <c r="C48" s="406"/>
      <c r="D48" s="407"/>
      <c r="E48" s="408"/>
      <c r="F48" s="408"/>
      <c r="G48" s="214"/>
      <c r="H48" s="213"/>
      <c r="I48" s="360" t="e">
        <f t="shared" si="16"/>
        <v>#N/A</v>
      </c>
      <c r="J48" s="361" t="e">
        <f t="shared" si="17"/>
        <v>#N/A</v>
      </c>
      <c r="K48" s="362" t="e">
        <f t="shared" si="26"/>
        <v>#N/A</v>
      </c>
      <c r="L48" s="362" t="e">
        <f t="shared" si="27"/>
        <v>#N/A</v>
      </c>
      <c r="M48" s="362" t="e">
        <f t="shared" si="28"/>
        <v>#N/A</v>
      </c>
      <c r="N48" s="363" t="e">
        <f t="shared" si="18"/>
        <v>#N/A</v>
      </c>
      <c r="O48" s="364"/>
      <c r="P48" s="364"/>
      <c r="Q48" s="365">
        <f t="shared" si="19"/>
        <v>0</v>
      </c>
      <c r="R48" s="365">
        <f t="shared" si="20"/>
        <v>0</v>
      </c>
      <c r="T48" s="366" t="e">
        <f t="shared" si="29"/>
        <v>#DIV/0!</v>
      </c>
      <c r="U48" s="366" t="str">
        <f>IF(COUNTIF(T$39:T48,T48)=1,T48,"")</f>
        <v/>
      </c>
      <c r="V48" s="366" t="e">
        <f t="shared" si="30"/>
        <v>#DIV/0!</v>
      </c>
      <c r="W48" s="366" t="str">
        <f>IF(COUNTIF(V$39:V48,V48)=1,V48,"")</f>
        <v/>
      </c>
      <c r="X48" s="366" t="e">
        <f t="shared" si="31"/>
        <v>#DIV/0!</v>
      </c>
      <c r="Y48" s="367"/>
      <c r="AB48" s="365">
        <f t="shared" si="21"/>
        <v>0</v>
      </c>
      <c r="AC48" s="365">
        <f t="shared" si="22"/>
        <v>0</v>
      </c>
      <c r="AE48" s="366" t="e">
        <f t="shared" si="32"/>
        <v>#DIV/0!</v>
      </c>
      <c r="AF48" s="366" t="str">
        <f>IF(COUNTIF(AE$39:AE48,AE48)=1,AE48,"")</f>
        <v/>
      </c>
      <c r="AG48" s="366" t="e">
        <f t="shared" si="24"/>
        <v>#DIV/0!</v>
      </c>
      <c r="AH48" s="366" t="str">
        <f>IF(COUNTIF(AG$39:AG48,AG48)=1,AG48,"")</f>
        <v/>
      </c>
      <c r="AI48" s="366" t="e">
        <f t="shared" si="25"/>
        <v>#DIV/0!</v>
      </c>
      <c r="AJ48" s="346"/>
      <c r="AK48" s="346"/>
      <c r="AL48" s="346" t="e">
        <f>IF(Summary!$G$39="TAGSUF",'Gross Service Units'!AF48*'Gross Service Units'!E48,'Gross Service Units'!E48*'Gross Service Units'!T48)</f>
        <v>#DIV/0!</v>
      </c>
      <c r="AM48" s="372"/>
      <c r="AN48" s="372"/>
      <c r="AO48" s="372"/>
      <c r="AP48" s="372"/>
      <c r="AQ48" s="372"/>
      <c r="AR48" s="372"/>
      <c r="AS48" s="372"/>
      <c r="AT48" s="372"/>
      <c r="AU48" s="372"/>
      <c r="AV48" s="372"/>
      <c r="AW48" s="372"/>
      <c r="AX48" s="372"/>
      <c r="AY48" s="372"/>
      <c r="AZ48" s="372"/>
      <c r="BA48" s="372"/>
      <c r="BB48" s="372"/>
      <c r="BC48" s="372"/>
      <c r="BD48" s="372"/>
      <c r="BE48" s="372"/>
      <c r="BF48" s="372"/>
      <c r="BG48" s="372"/>
      <c r="BH48" s="372"/>
      <c r="BI48" s="372"/>
      <c r="BJ48" s="372"/>
      <c r="BK48" s="372"/>
      <c r="BL48" s="372"/>
      <c r="BM48" s="372"/>
      <c r="BN48" s="372"/>
      <c r="BO48" s="372"/>
      <c r="BP48" s="372"/>
      <c r="BQ48" s="372"/>
      <c r="BR48" s="372"/>
      <c r="BS48" s="372"/>
      <c r="BT48" s="372"/>
      <c r="BU48" s="372"/>
      <c r="BV48" s="372"/>
      <c r="BW48" s="372"/>
      <c r="BX48" s="372"/>
      <c r="BY48" s="372"/>
      <c r="BZ48" s="372"/>
      <c r="CA48" s="372"/>
      <c r="CB48" s="372"/>
      <c r="CC48" s="372"/>
      <c r="CD48" s="372"/>
      <c r="CE48" s="372"/>
      <c r="CF48" s="372"/>
      <c r="CG48" s="372"/>
      <c r="CH48" s="372"/>
      <c r="CI48" s="372"/>
      <c r="CJ48" s="372"/>
    </row>
    <row r="49" spans="1:88" ht="14.25">
      <c r="A49" s="404"/>
      <c r="B49" s="405"/>
      <c r="C49" s="406"/>
      <c r="D49" s="407"/>
      <c r="E49" s="408"/>
      <c r="F49" s="408"/>
      <c r="G49" s="214"/>
      <c r="H49" s="213"/>
      <c r="I49" s="360" t="e">
        <f t="shared" si="16"/>
        <v>#N/A</v>
      </c>
      <c r="J49" s="361" t="e">
        <f t="shared" si="17"/>
        <v>#N/A</v>
      </c>
      <c r="K49" s="362" t="e">
        <f t="shared" si="26"/>
        <v>#N/A</v>
      </c>
      <c r="L49" s="362" t="e">
        <f t="shared" si="27"/>
        <v>#N/A</v>
      </c>
      <c r="M49" s="362" t="e">
        <f t="shared" si="28"/>
        <v>#N/A</v>
      </c>
      <c r="N49" s="363" t="e">
        <f t="shared" si="18"/>
        <v>#N/A</v>
      </c>
      <c r="O49" s="364"/>
      <c r="P49" s="364"/>
      <c r="Q49" s="365">
        <f t="shared" si="19"/>
        <v>0</v>
      </c>
      <c r="R49" s="365">
        <f t="shared" si="20"/>
        <v>0</v>
      </c>
      <c r="T49" s="366" t="e">
        <f t="shared" si="29"/>
        <v>#DIV/0!</v>
      </c>
      <c r="U49" s="366" t="str">
        <f>IF(COUNTIF(T$39:T49,T49)=1,T49,"")</f>
        <v/>
      </c>
      <c r="V49" s="366" t="e">
        <f t="shared" si="30"/>
        <v>#DIV/0!</v>
      </c>
      <c r="W49" s="366" t="str">
        <f>IF(COUNTIF(V$39:V49,V49)=1,V49,"")</f>
        <v/>
      </c>
      <c r="X49" s="366" t="e">
        <f t="shared" si="31"/>
        <v>#DIV/0!</v>
      </c>
      <c r="Y49" s="367"/>
      <c r="AB49" s="365">
        <f t="shared" si="21"/>
        <v>0</v>
      </c>
      <c r="AC49" s="365">
        <f t="shared" si="22"/>
        <v>0</v>
      </c>
      <c r="AE49" s="366" t="e">
        <f t="shared" si="32"/>
        <v>#DIV/0!</v>
      </c>
      <c r="AF49" s="366" t="str">
        <f>IF(COUNTIF(AE$39:AE49,AE49)=1,AE49,"")</f>
        <v/>
      </c>
      <c r="AG49" s="366" t="e">
        <f t="shared" si="24"/>
        <v>#DIV/0!</v>
      </c>
      <c r="AH49" s="366" t="str">
        <f>IF(COUNTIF(AG$39:AG49,AG49)=1,AG49,"")</f>
        <v/>
      </c>
      <c r="AI49" s="366" t="e">
        <f t="shared" si="25"/>
        <v>#DIV/0!</v>
      </c>
      <c r="AJ49" s="346"/>
      <c r="AK49" s="346"/>
      <c r="AL49" s="346" t="e">
        <f>IF(Summary!$G$39="TAGSUF",'Gross Service Units'!AF49*'Gross Service Units'!E49,'Gross Service Units'!E49*'Gross Service Units'!T49)</f>
        <v>#DIV/0!</v>
      </c>
      <c r="AM49" s="372"/>
      <c r="AN49" s="372"/>
      <c r="AO49" s="372"/>
      <c r="AP49" s="372"/>
      <c r="AQ49" s="372"/>
      <c r="AR49" s="372"/>
      <c r="AS49" s="372"/>
      <c r="AT49" s="372"/>
      <c r="AU49" s="372"/>
      <c r="AV49" s="372"/>
      <c r="AW49" s="372"/>
      <c r="AX49" s="372"/>
      <c r="AY49" s="372"/>
      <c r="AZ49" s="372"/>
      <c r="BA49" s="372"/>
      <c r="BB49" s="372"/>
      <c r="BC49" s="372"/>
      <c r="BD49" s="372"/>
      <c r="BE49" s="372"/>
      <c r="BF49" s="372"/>
      <c r="BG49" s="372"/>
      <c r="BH49" s="372"/>
      <c r="BI49" s="372"/>
      <c r="BJ49" s="372"/>
      <c r="BK49" s="372"/>
      <c r="BL49" s="372"/>
      <c r="BM49" s="372"/>
      <c r="BN49" s="372"/>
      <c r="BO49" s="372"/>
      <c r="BP49" s="372"/>
      <c r="BQ49" s="372"/>
      <c r="BR49" s="372"/>
      <c r="BS49" s="372"/>
      <c r="BT49" s="372"/>
      <c r="BU49" s="372"/>
      <c r="BV49" s="372"/>
      <c r="BW49" s="372"/>
      <c r="BX49" s="372"/>
      <c r="BY49" s="372"/>
      <c r="BZ49" s="372"/>
      <c r="CA49" s="372"/>
      <c r="CB49" s="372"/>
      <c r="CC49" s="372"/>
      <c r="CD49" s="372"/>
      <c r="CE49" s="372"/>
      <c r="CF49" s="372"/>
      <c r="CG49" s="372"/>
      <c r="CH49" s="372"/>
      <c r="CI49" s="372"/>
      <c r="CJ49" s="372"/>
    </row>
    <row r="50" spans="1:88" ht="14.25">
      <c r="A50" s="404"/>
      <c r="B50" s="405"/>
      <c r="C50" s="406"/>
      <c r="D50" s="407"/>
      <c r="E50" s="408"/>
      <c r="F50" s="408"/>
      <c r="G50" s="214"/>
      <c r="H50" s="213"/>
      <c r="I50" s="360" t="e">
        <f t="shared" si="16"/>
        <v>#N/A</v>
      </c>
      <c r="J50" s="361" t="e">
        <f t="shared" si="17"/>
        <v>#N/A</v>
      </c>
      <c r="K50" s="362" t="e">
        <f t="shared" si="26"/>
        <v>#N/A</v>
      </c>
      <c r="L50" s="362" t="e">
        <f t="shared" si="27"/>
        <v>#N/A</v>
      </c>
      <c r="M50" s="362" t="e">
        <f t="shared" si="28"/>
        <v>#N/A</v>
      </c>
      <c r="N50" s="363" t="e">
        <f t="shared" si="18"/>
        <v>#N/A</v>
      </c>
      <c r="O50" s="364"/>
      <c r="P50" s="364"/>
      <c r="Q50" s="365">
        <f t="shared" si="19"/>
        <v>0</v>
      </c>
      <c r="R50" s="365">
        <f t="shared" si="20"/>
        <v>0</v>
      </c>
      <c r="T50" s="366" t="e">
        <f t="shared" si="29"/>
        <v>#DIV/0!</v>
      </c>
      <c r="U50" s="366" t="str">
        <f>IF(COUNTIF(T$39:T50,T50)=1,T50,"")</f>
        <v/>
      </c>
      <c r="V50" s="366" t="e">
        <f t="shared" si="30"/>
        <v>#DIV/0!</v>
      </c>
      <c r="W50" s="366" t="str">
        <f>IF(COUNTIF(V$39:V50,V50)=1,V50,"")</f>
        <v/>
      </c>
      <c r="X50" s="366" t="e">
        <f t="shared" si="31"/>
        <v>#DIV/0!</v>
      </c>
      <c r="Y50" s="367"/>
      <c r="AB50" s="365">
        <f t="shared" si="21"/>
        <v>0</v>
      </c>
      <c r="AC50" s="365">
        <f t="shared" si="22"/>
        <v>0</v>
      </c>
      <c r="AE50" s="366" t="e">
        <f t="shared" si="32"/>
        <v>#DIV/0!</v>
      </c>
      <c r="AF50" s="366" t="str">
        <f>IF(COUNTIF(AE$39:AE50,AE50)=1,AE50,"")</f>
        <v/>
      </c>
      <c r="AG50" s="366" t="e">
        <f t="shared" si="24"/>
        <v>#DIV/0!</v>
      </c>
      <c r="AH50" s="366" t="str">
        <f>IF(COUNTIF(AG$39:AG50,AG50)=1,AG50,"")</f>
        <v/>
      </c>
      <c r="AI50" s="366" t="e">
        <f t="shared" si="25"/>
        <v>#DIV/0!</v>
      </c>
      <c r="AJ50" s="346"/>
      <c r="AK50" s="346"/>
      <c r="AL50" s="346" t="e">
        <f>IF(Summary!$G$39="TAGSUF",'Gross Service Units'!AF50*'Gross Service Units'!E50,'Gross Service Units'!E50*'Gross Service Units'!T50)</f>
        <v>#DIV/0!</v>
      </c>
      <c r="AM50" s="372"/>
      <c r="AN50" s="372"/>
      <c r="AO50" s="372"/>
      <c r="AP50" s="372"/>
      <c r="AQ50" s="372"/>
      <c r="AR50" s="372"/>
      <c r="AS50" s="372"/>
      <c r="AT50" s="372"/>
      <c r="AU50" s="372"/>
      <c r="AV50" s="372"/>
      <c r="AW50" s="372"/>
      <c r="AX50" s="372"/>
      <c r="AY50" s="372"/>
      <c r="AZ50" s="372"/>
      <c r="BA50" s="372"/>
      <c r="BB50" s="372"/>
      <c r="BC50" s="372"/>
      <c r="BD50" s="372"/>
      <c r="BE50" s="372"/>
      <c r="BF50" s="372"/>
      <c r="BG50" s="372"/>
      <c r="BH50" s="372"/>
      <c r="BI50" s="372"/>
      <c r="BJ50" s="372"/>
      <c r="BK50" s="372"/>
      <c r="BL50" s="372"/>
      <c r="BM50" s="372"/>
      <c r="BN50" s="372"/>
      <c r="BO50" s="372"/>
      <c r="BP50" s="372"/>
      <c r="BQ50" s="372"/>
      <c r="BR50" s="372"/>
      <c r="BS50" s="372"/>
      <c r="BT50" s="372"/>
      <c r="BU50" s="372"/>
      <c r="BV50" s="372"/>
      <c r="BW50" s="372"/>
      <c r="BX50" s="372"/>
      <c r="BY50" s="372"/>
      <c r="BZ50" s="372"/>
      <c r="CA50" s="372"/>
      <c r="CB50" s="372"/>
      <c r="CC50" s="372"/>
      <c r="CD50" s="372"/>
      <c r="CE50" s="372"/>
      <c r="CF50" s="372"/>
      <c r="CG50" s="372"/>
      <c r="CH50" s="372"/>
      <c r="CI50" s="372"/>
      <c r="CJ50" s="372"/>
    </row>
    <row r="51" spans="1:88" ht="14.25">
      <c r="A51" s="404"/>
      <c r="B51" s="405"/>
      <c r="C51" s="406"/>
      <c r="D51" s="407"/>
      <c r="E51" s="408"/>
      <c r="F51" s="408"/>
      <c r="G51" s="214"/>
      <c r="H51" s="213"/>
      <c r="I51" s="360" t="e">
        <f t="shared" si="16"/>
        <v>#N/A</v>
      </c>
      <c r="J51" s="361" t="e">
        <f t="shared" si="17"/>
        <v>#N/A</v>
      </c>
      <c r="K51" s="362" t="e">
        <f t="shared" si="26"/>
        <v>#N/A</v>
      </c>
      <c r="L51" s="362" t="e">
        <f t="shared" si="27"/>
        <v>#N/A</v>
      </c>
      <c r="M51" s="362" t="e">
        <f t="shared" si="28"/>
        <v>#N/A</v>
      </c>
      <c r="N51" s="363" t="e">
        <f t="shared" si="18"/>
        <v>#N/A</v>
      </c>
      <c r="O51" s="364"/>
      <c r="P51" s="364"/>
      <c r="Q51" s="365">
        <f t="shared" si="19"/>
        <v>0</v>
      </c>
      <c r="R51" s="365">
        <f t="shared" si="20"/>
        <v>0</v>
      </c>
      <c r="T51" s="366" t="e">
        <f t="shared" si="29"/>
        <v>#DIV/0!</v>
      </c>
      <c r="U51" s="366" t="str">
        <f>IF(COUNTIF(T$39:T51,T51)=1,T51,"")</f>
        <v/>
      </c>
      <c r="V51" s="366" t="e">
        <f t="shared" si="30"/>
        <v>#DIV/0!</v>
      </c>
      <c r="W51" s="366" t="str">
        <f>IF(COUNTIF(V$39:V51,V51)=1,V51,"")</f>
        <v/>
      </c>
      <c r="X51" s="366" t="e">
        <f t="shared" si="31"/>
        <v>#DIV/0!</v>
      </c>
      <c r="Y51" s="367"/>
      <c r="AB51" s="365">
        <f t="shared" si="21"/>
        <v>0</v>
      </c>
      <c r="AC51" s="365">
        <f t="shared" si="22"/>
        <v>0</v>
      </c>
      <c r="AE51" s="366" t="e">
        <f t="shared" si="32"/>
        <v>#DIV/0!</v>
      </c>
      <c r="AF51" s="366" t="str">
        <f>IF(COUNTIF(AE$39:AE51,AE51)=1,AE51,"")</f>
        <v/>
      </c>
      <c r="AG51" s="366" t="e">
        <f t="shared" si="24"/>
        <v>#DIV/0!</v>
      </c>
      <c r="AH51" s="366" t="str">
        <f>IF(COUNTIF(AG$39:AG51,AG51)=1,AG51,"")</f>
        <v/>
      </c>
      <c r="AI51" s="366" t="e">
        <f t="shared" si="25"/>
        <v>#DIV/0!</v>
      </c>
      <c r="AJ51" s="346"/>
      <c r="AK51" s="346"/>
      <c r="AL51" s="346" t="e">
        <f>IF(Summary!$G$39="TAGSUF",'Gross Service Units'!AF51*'Gross Service Units'!E51,'Gross Service Units'!E51*'Gross Service Units'!T51)</f>
        <v>#DIV/0!</v>
      </c>
      <c r="AM51" s="372"/>
      <c r="AN51" s="372"/>
      <c r="AO51" s="372"/>
      <c r="AP51" s="372"/>
      <c r="AQ51" s="372"/>
      <c r="AR51" s="372"/>
      <c r="AS51" s="372"/>
      <c r="AT51" s="372"/>
      <c r="AU51" s="372"/>
      <c r="AV51" s="372"/>
      <c r="AW51" s="372"/>
      <c r="AX51" s="372"/>
      <c r="AY51" s="372"/>
      <c r="AZ51" s="372"/>
      <c r="BA51" s="372"/>
      <c r="BB51" s="372"/>
      <c r="BC51" s="372"/>
      <c r="BD51" s="372"/>
      <c r="BE51" s="372"/>
      <c r="BF51" s="372"/>
      <c r="BG51" s="372"/>
      <c r="BH51" s="372"/>
      <c r="BI51" s="372"/>
      <c r="BJ51" s="372"/>
      <c r="BK51" s="372"/>
      <c r="BL51" s="372"/>
      <c r="BM51" s="372"/>
      <c r="BN51" s="372"/>
      <c r="BO51" s="372"/>
      <c r="BP51" s="372"/>
      <c r="BQ51" s="372"/>
      <c r="BR51" s="372"/>
      <c r="BS51" s="372"/>
      <c r="BT51" s="372"/>
      <c r="BU51" s="372"/>
      <c r="BV51" s="372"/>
      <c r="BW51" s="372"/>
      <c r="BX51" s="372"/>
      <c r="BY51" s="372"/>
      <c r="BZ51" s="372"/>
      <c r="CA51" s="372"/>
      <c r="CB51" s="372"/>
      <c r="CC51" s="372"/>
      <c r="CD51" s="372"/>
      <c r="CE51" s="372"/>
      <c r="CF51" s="372"/>
      <c r="CG51" s="372"/>
      <c r="CH51" s="372"/>
      <c r="CI51" s="372"/>
      <c r="CJ51" s="372"/>
    </row>
    <row r="52" spans="1:88" ht="14.25">
      <c r="A52" s="404"/>
      <c r="B52" s="405"/>
      <c r="C52" s="406"/>
      <c r="D52" s="407"/>
      <c r="E52" s="408"/>
      <c r="F52" s="408"/>
      <c r="G52" s="214"/>
      <c r="H52" s="213"/>
      <c r="I52" s="360" t="e">
        <f t="shared" si="16"/>
        <v>#N/A</v>
      </c>
      <c r="J52" s="361" t="e">
        <f t="shared" si="17"/>
        <v>#N/A</v>
      </c>
      <c r="K52" s="362" t="e">
        <f t="shared" si="26"/>
        <v>#N/A</v>
      </c>
      <c r="L52" s="362" t="e">
        <f t="shared" si="27"/>
        <v>#N/A</v>
      </c>
      <c r="M52" s="362" t="e">
        <f t="shared" si="28"/>
        <v>#N/A</v>
      </c>
      <c r="N52" s="363" t="e">
        <f t="shared" si="18"/>
        <v>#N/A</v>
      </c>
      <c r="O52" s="364"/>
      <c r="P52" s="364"/>
      <c r="Q52" s="365">
        <f t="shared" si="19"/>
        <v>0</v>
      </c>
      <c r="R52" s="365">
        <f t="shared" si="20"/>
        <v>0</v>
      </c>
      <c r="T52" s="366" t="e">
        <f t="shared" si="29"/>
        <v>#DIV/0!</v>
      </c>
      <c r="U52" s="366" t="str">
        <f>IF(COUNTIF(T$39:T52,T52)=1,T52,"")</f>
        <v/>
      </c>
      <c r="V52" s="366" t="e">
        <f t="shared" si="30"/>
        <v>#DIV/0!</v>
      </c>
      <c r="W52" s="366" t="str">
        <f>IF(COUNTIF(V$39:V52,V52)=1,V52,"")</f>
        <v/>
      </c>
      <c r="X52" s="366" t="e">
        <f t="shared" si="31"/>
        <v>#DIV/0!</v>
      </c>
      <c r="Y52" s="367"/>
      <c r="AB52" s="365">
        <f t="shared" si="21"/>
        <v>0</v>
      </c>
      <c r="AC52" s="365">
        <f t="shared" si="22"/>
        <v>0</v>
      </c>
      <c r="AE52" s="366" t="e">
        <f t="shared" si="32"/>
        <v>#DIV/0!</v>
      </c>
      <c r="AF52" s="366" t="str">
        <f>IF(COUNTIF(AE$39:AE52,AE52)=1,AE52,"")</f>
        <v/>
      </c>
      <c r="AG52" s="366" t="e">
        <f t="shared" si="24"/>
        <v>#DIV/0!</v>
      </c>
      <c r="AH52" s="366" t="str">
        <f>IF(COUNTIF(AG$39:AG52,AG52)=1,AG52,"")</f>
        <v/>
      </c>
      <c r="AI52" s="366" t="e">
        <f t="shared" si="25"/>
        <v>#DIV/0!</v>
      </c>
      <c r="AJ52" s="346"/>
      <c r="AK52" s="346"/>
      <c r="AL52" s="346" t="e">
        <f>IF(Summary!$G$39="TAGSUF",'Gross Service Units'!AF52*'Gross Service Units'!E52,'Gross Service Units'!E52*'Gross Service Units'!T52)</f>
        <v>#DIV/0!</v>
      </c>
      <c r="AM52" s="372"/>
      <c r="AN52" s="372"/>
      <c r="AO52" s="372"/>
      <c r="AP52" s="372"/>
      <c r="AQ52" s="372"/>
      <c r="AR52" s="372"/>
      <c r="AS52" s="372"/>
      <c r="AT52" s="372"/>
      <c r="AU52" s="372"/>
      <c r="AV52" s="372"/>
      <c r="AW52" s="372"/>
      <c r="AX52" s="372"/>
      <c r="AY52" s="372"/>
      <c r="AZ52" s="372"/>
      <c r="BA52" s="372"/>
      <c r="BB52" s="372"/>
      <c r="BC52" s="372"/>
      <c r="BD52" s="372"/>
      <c r="BE52" s="372"/>
      <c r="BF52" s="372"/>
      <c r="BG52" s="372"/>
      <c r="BH52" s="372"/>
      <c r="BI52" s="372"/>
      <c r="BJ52" s="372"/>
      <c r="BK52" s="372"/>
      <c r="BL52" s="372"/>
      <c r="BM52" s="372"/>
      <c r="BN52" s="372"/>
      <c r="BO52" s="372"/>
      <c r="BP52" s="372"/>
      <c r="BQ52" s="372"/>
      <c r="BR52" s="372"/>
      <c r="BS52" s="372"/>
      <c r="BT52" s="372"/>
      <c r="BU52" s="372"/>
      <c r="BV52" s="372"/>
      <c r="BW52" s="372"/>
      <c r="BX52" s="372"/>
      <c r="BY52" s="372"/>
      <c r="BZ52" s="372"/>
      <c r="CA52" s="372"/>
      <c r="CB52" s="372"/>
      <c r="CC52" s="372"/>
      <c r="CD52" s="372"/>
      <c r="CE52" s="372"/>
      <c r="CF52" s="372"/>
      <c r="CG52" s="372"/>
      <c r="CH52" s="372"/>
      <c r="CI52" s="372"/>
      <c r="CJ52" s="372"/>
    </row>
    <row r="53" spans="1:88" ht="14.25">
      <c r="A53" s="404"/>
      <c r="B53" s="405"/>
      <c r="C53" s="406"/>
      <c r="D53" s="407"/>
      <c r="E53" s="408"/>
      <c r="F53" s="408"/>
      <c r="G53" s="214"/>
      <c r="H53" s="213"/>
      <c r="I53" s="360" t="e">
        <f t="shared" si="16"/>
        <v>#N/A</v>
      </c>
      <c r="J53" s="361" t="e">
        <f t="shared" si="17"/>
        <v>#N/A</v>
      </c>
      <c r="K53" s="362" t="e">
        <f t="shared" si="26"/>
        <v>#N/A</v>
      </c>
      <c r="L53" s="362" t="e">
        <f t="shared" si="27"/>
        <v>#N/A</v>
      </c>
      <c r="M53" s="362" t="e">
        <f t="shared" si="28"/>
        <v>#N/A</v>
      </c>
      <c r="N53" s="363" t="e">
        <f t="shared" si="18"/>
        <v>#N/A</v>
      </c>
      <c r="O53" s="364"/>
      <c r="P53" s="364"/>
      <c r="Q53" s="365">
        <f t="shared" si="19"/>
        <v>0</v>
      </c>
      <c r="R53" s="365">
        <f t="shared" si="20"/>
        <v>0</v>
      </c>
      <c r="T53" s="366" t="e">
        <f t="shared" si="29"/>
        <v>#DIV/0!</v>
      </c>
      <c r="U53" s="366" t="str">
        <f>IF(COUNTIF(T$39:T53,T53)=1,T53,"")</f>
        <v/>
      </c>
      <c r="V53" s="366" t="e">
        <f t="shared" si="30"/>
        <v>#DIV/0!</v>
      </c>
      <c r="W53" s="366" t="str">
        <f>IF(COUNTIF(V$39:V53,V53)=1,V53,"")</f>
        <v/>
      </c>
      <c r="X53" s="366" t="e">
        <f t="shared" si="31"/>
        <v>#DIV/0!</v>
      </c>
      <c r="Y53" s="367"/>
      <c r="AB53" s="365">
        <f t="shared" si="21"/>
        <v>0</v>
      </c>
      <c r="AC53" s="365">
        <f t="shared" si="22"/>
        <v>0</v>
      </c>
      <c r="AE53" s="366" t="e">
        <f t="shared" si="32"/>
        <v>#DIV/0!</v>
      </c>
      <c r="AF53" s="366" t="str">
        <f>IF(COUNTIF(AE$39:AE53,AE53)=1,AE53,"")</f>
        <v/>
      </c>
      <c r="AG53" s="366" t="e">
        <f t="shared" si="24"/>
        <v>#DIV/0!</v>
      </c>
      <c r="AH53" s="366" t="str">
        <f>IF(COUNTIF(AG$39:AG53,AG53)=1,AG53,"")</f>
        <v/>
      </c>
      <c r="AI53" s="366" t="e">
        <f t="shared" si="25"/>
        <v>#DIV/0!</v>
      </c>
      <c r="AJ53" s="346"/>
      <c r="AK53" s="346"/>
      <c r="AL53" s="346" t="e">
        <f>IF(Summary!$G$39="TAGSUF",'Gross Service Units'!AF53*'Gross Service Units'!E53,'Gross Service Units'!E53*'Gross Service Units'!T53)</f>
        <v>#DIV/0!</v>
      </c>
      <c r="AM53" s="372"/>
      <c r="AN53" s="372"/>
      <c r="AO53" s="372"/>
      <c r="AP53" s="372"/>
      <c r="AQ53" s="372"/>
      <c r="AR53" s="372"/>
      <c r="AS53" s="372"/>
      <c r="AT53" s="372"/>
      <c r="AU53" s="372"/>
      <c r="AV53" s="372"/>
      <c r="AW53" s="372"/>
      <c r="AX53" s="372"/>
      <c r="AY53" s="372"/>
      <c r="AZ53" s="372"/>
      <c r="BA53" s="372"/>
      <c r="BB53" s="372"/>
      <c r="BC53" s="372"/>
      <c r="BD53" s="372"/>
      <c r="BE53" s="372"/>
      <c r="BF53" s="372"/>
      <c r="BG53" s="372"/>
      <c r="BH53" s="372"/>
      <c r="BI53" s="372"/>
      <c r="BJ53" s="372"/>
      <c r="BK53" s="372"/>
      <c r="BL53" s="372"/>
      <c r="BM53" s="372"/>
      <c r="BN53" s="372"/>
      <c r="BO53" s="372"/>
      <c r="BP53" s="372"/>
      <c r="BQ53" s="372"/>
      <c r="BR53" s="372"/>
      <c r="BS53" s="372"/>
      <c r="BT53" s="372"/>
      <c r="BU53" s="372"/>
      <c r="BV53" s="372"/>
      <c r="BW53" s="372"/>
      <c r="BX53" s="372"/>
      <c r="BY53" s="372"/>
      <c r="BZ53" s="372"/>
      <c r="CA53" s="372"/>
      <c r="CB53" s="372"/>
      <c r="CC53" s="372"/>
      <c r="CD53" s="372"/>
      <c r="CE53" s="372"/>
      <c r="CF53" s="372"/>
      <c r="CG53" s="372"/>
      <c r="CH53" s="372"/>
      <c r="CI53" s="372"/>
      <c r="CJ53" s="372"/>
    </row>
    <row r="54" spans="1:88" ht="14.25">
      <c r="A54" s="404"/>
      <c r="B54" s="405"/>
      <c r="C54" s="406"/>
      <c r="D54" s="407"/>
      <c r="E54" s="408"/>
      <c r="F54" s="408"/>
      <c r="G54" s="214"/>
      <c r="H54" s="213"/>
      <c r="I54" s="360" t="e">
        <f t="shared" si="16"/>
        <v>#N/A</v>
      </c>
      <c r="J54" s="361" t="e">
        <f t="shared" si="17"/>
        <v>#N/A</v>
      </c>
      <c r="K54" s="362" t="e">
        <f t="shared" si="26"/>
        <v>#N/A</v>
      </c>
      <c r="L54" s="362" t="e">
        <f t="shared" si="27"/>
        <v>#N/A</v>
      </c>
      <c r="M54" s="362" t="e">
        <f t="shared" si="28"/>
        <v>#N/A</v>
      </c>
      <c r="N54" s="363" t="e">
        <f t="shared" si="18"/>
        <v>#N/A</v>
      </c>
      <c r="O54" s="364"/>
      <c r="P54" s="364"/>
      <c r="Q54" s="365">
        <f t="shared" si="19"/>
        <v>0</v>
      </c>
      <c r="R54" s="365">
        <f t="shared" si="20"/>
        <v>0</v>
      </c>
      <c r="T54" s="366" t="e">
        <f t="shared" si="29"/>
        <v>#DIV/0!</v>
      </c>
      <c r="U54" s="366" t="str">
        <f>IF(COUNTIF(T$39:T54,T54)=1,T54,"")</f>
        <v/>
      </c>
      <c r="V54" s="366" t="e">
        <f t="shared" si="30"/>
        <v>#DIV/0!</v>
      </c>
      <c r="W54" s="366" t="str">
        <f>IF(COUNTIF(V$39:V54,V54)=1,V54,"")</f>
        <v/>
      </c>
      <c r="X54" s="366" t="e">
        <f t="shared" si="31"/>
        <v>#DIV/0!</v>
      </c>
      <c r="Y54" s="367"/>
      <c r="AB54" s="365">
        <f t="shared" si="21"/>
        <v>0</v>
      </c>
      <c r="AC54" s="365">
        <f t="shared" si="22"/>
        <v>0</v>
      </c>
      <c r="AE54" s="366" t="e">
        <f t="shared" si="32"/>
        <v>#DIV/0!</v>
      </c>
      <c r="AF54" s="366" t="str">
        <f>IF(COUNTIF(AE$39:AE54,AE54)=1,AE54,"")</f>
        <v/>
      </c>
      <c r="AG54" s="366" t="e">
        <f t="shared" si="24"/>
        <v>#DIV/0!</v>
      </c>
      <c r="AH54" s="366" t="str">
        <f>IF(COUNTIF(AG$39:AG54,AG54)=1,AG54,"")</f>
        <v/>
      </c>
      <c r="AI54" s="366" t="e">
        <f t="shared" si="25"/>
        <v>#DIV/0!</v>
      </c>
      <c r="AJ54" s="346"/>
      <c r="AK54" s="346"/>
      <c r="AL54" s="346" t="e">
        <f>IF(Summary!$G$39="TAGSUF",'Gross Service Units'!AF54*'Gross Service Units'!E54,'Gross Service Units'!E54*'Gross Service Units'!T54)</f>
        <v>#DIV/0!</v>
      </c>
      <c r="AM54" s="372"/>
      <c r="AN54" s="372"/>
      <c r="AO54" s="372"/>
      <c r="AP54" s="372"/>
      <c r="AQ54" s="372"/>
      <c r="AR54" s="372"/>
      <c r="AS54" s="372"/>
      <c r="AT54" s="372"/>
      <c r="AU54" s="372"/>
      <c r="AV54" s="372"/>
      <c r="AW54" s="372"/>
      <c r="AX54" s="372"/>
      <c r="AY54" s="372"/>
      <c r="AZ54" s="372"/>
      <c r="BA54" s="372"/>
      <c r="BB54" s="372"/>
      <c r="BC54" s="372"/>
      <c r="BD54" s="372"/>
      <c r="BE54" s="372"/>
      <c r="BF54" s="372"/>
      <c r="BG54" s="372"/>
      <c r="BH54" s="372"/>
      <c r="BI54" s="372"/>
      <c r="BJ54" s="372"/>
      <c r="BK54" s="372"/>
      <c r="BL54" s="372"/>
      <c r="BM54" s="372"/>
      <c r="BN54" s="372"/>
      <c r="BO54" s="372"/>
      <c r="BP54" s="372"/>
      <c r="BQ54" s="372"/>
      <c r="BR54" s="372"/>
      <c r="BS54" s="372"/>
      <c r="BT54" s="372"/>
      <c r="BU54" s="372"/>
      <c r="BV54" s="372"/>
      <c r="BW54" s="372"/>
      <c r="BX54" s="372"/>
      <c r="BY54" s="372"/>
      <c r="BZ54" s="372"/>
      <c r="CA54" s="372"/>
      <c r="CB54" s="372"/>
      <c r="CC54" s="372"/>
      <c r="CD54" s="372"/>
      <c r="CE54" s="372"/>
      <c r="CF54" s="372"/>
      <c r="CG54" s="372"/>
      <c r="CH54" s="372"/>
      <c r="CI54" s="372"/>
      <c r="CJ54" s="372"/>
    </row>
    <row r="55" spans="1:88" ht="14.25">
      <c r="A55" s="404"/>
      <c r="B55" s="405"/>
      <c r="C55" s="406"/>
      <c r="D55" s="407"/>
      <c r="E55" s="408"/>
      <c r="F55" s="408"/>
      <c r="G55" s="214"/>
      <c r="H55" s="213"/>
      <c r="I55" s="360" t="e">
        <f t="shared" si="16"/>
        <v>#N/A</v>
      </c>
      <c r="J55" s="361" t="e">
        <f t="shared" si="17"/>
        <v>#N/A</v>
      </c>
      <c r="K55" s="362" t="e">
        <f t="shared" si="26"/>
        <v>#N/A</v>
      </c>
      <c r="L55" s="362" t="e">
        <f t="shared" si="27"/>
        <v>#N/A</v>
      </c>
      <c r="M55" s="362" t="e">
        <f t="shared" si="28"/>
        <v>#N/A</v>
      </c>
      <c r="N55" s="363" t="e">
        <f t="shared" si="18"/>
        <v>#N/A</v>
      </c>
      <c r="O55" s="364"/>
      <c r="P55" s="364"/>
      <c r="Q55" s="365">
        <f t="shared" si="19"/>
        <v>0</v>
      </c>
      <c r="R55" s="365">
        <f t="shared" si="20"/>
        <v>0</v>
      </c>
      <c r="T55" s="366" t="e">
        <f t="shared" si="29"/>
        <v>#DIV/0!</v>
      </c>
      <c r="U55" s="366" t="str">
        <f>IF(COUNTIF(T$39:T55,T55)=1,T55,"")</f>
        <v/>
      </c>
      <c r="V55" s="366" t="e">
        <f t="shared" si="30"/>
        <v>#DIV/0!</v>
      </c>
      <c r="W55" s="366" t="str">
        <f>IF(COUNTIF(V$39:V55,V55)=1,V55,"")</f>
        <v/>
      </c>
      <c r="X55" s="366" t="e">
        <f t="shared" si="31"/>
        <v>#DIV/0!</v>
      </c>
      <c r="Y55" s="367"/>
      <c r="AB55" s="365">
        <f t="shared" si="21"/>
        <v>0</v>
      </c>
      <c r="AC55" s="365">
        <f t="shared" si="22"/>
        <v>0</v>
      </c>
      <c r="AE55" s="366" t="e">
        <f t="shared" si="32"/>
        <v>#DIV/0!</v>
      </c>
      <c r="AF55" s="366" t="str">
        <f>IF(COUNTIF(AE$39:AE55,AE55)=1,AE55,"")</f>
        <v/>
      </c>
      <c r="AG55" s="366" t="e">
        <f t="shared" si="24"/>
        <v>#DIV/0!</v>
      </c>
      <c r="AH55" s="366" t="str">
        <f>IF(COUNTIF(AG$39:AG55,AG55)=1,AG55,"")</f>
        <v/>
      </c>
      <c r="AI55" s="366" t="e">
        <f t="shared" si="25"/>
        <v>#DIV/0!</v>
      </c>
      <c r="AJ55" s="346"/>
      <c r="AK55" s="346"/>
      <c r="AL55" s="346" t="e">
        <f>IF(Summary!$G$39="TAGSUF",'Gross Service Units'!AF55*'Gross Service Units'!E55,'Gross Service Units'!E55*'Gross Service Units'!T55)</f>
        <v>#DIV/0!</v>
      </c>
      <c r="AM55" s="372"/>
      <c r="AN55" s="372"/>
      <c r="AO55" s="372"/>
      <c r="AP55" s="372"/>
      <c r="AQ55" s="372"/>
      <c r="AR55" s="372"/>
      <c r="AS55" s="372"/>
      <c r="AT55" s="372"/>
      <c r="AU55" s="372"/>
      <c r="AV55" s="372"/>
      <c r="AW55" s="372"/>
      <c r="AX55" s="372"/>
      <c r="AY55" s="372"/>
      <c r="AZ55" s="372"/>
      <c r="BA55" s="372"/>
      <c r="BB55" s="372"/>
      <c r="BC55" s="372"/>
      <c r="BD55" s="372"/>
      <c r="BE55" s="372"/>
      <c r="BF55" s="372"/>
      <c r="BG55" s="372"/>
      <c r="BH55" s="372"/>
      <c r="BI55" s="372"/>
      <c r="BJ55" s="372"/>
      <c r="BK55" s="372"/>
      <c r="BL55" s="372"/>
      <c r="BM55" s="372"/>
      <c r="BN55" s="372"/>
      <c r="BO55" s="372"/>
      <c r="BP55" s="372"/>
      <c r="BQ55" s="372"/>
      <c r="BR55" s="372"/>
      <c r="BS55" s="372"/>
      <c r="BT55" s="372"/>
      <c r="BU55" s="372"/>
      <c r="BV55" s="372"/>
      <c r="BW55" s="372"/>
      <c r="BX55" s="372"/>
      <c r="BY55" s="372"/>
      <c r="BZ55" s="372"/>
      <c r="CA55" s="372"/>
      <c r="CB55" s="372"/>
      <c r="CC55" s="372"/>
      <c r="CD55" s="372"/>
      <c r="CE55" s="372"/>
      <c r="CF55" s="372"/>
      <c r="CG55" s="372"/>
      <c r="CH55" s="372"/>
      <c r="CI55" s="372"/>
      <c r="CJ55" s="372"/>
    </row>
    <row r="56" spans="1:88" ht="14.25">
      <c r="A56" s="404"/>
      <c r="B56" s="405"/>
      <c r="C56" s="406"/>
      <c r="D56" s="407"/>
      <c r="E56" s="408"/>
      <c r="F56" s="408"/>
      <c r="G56" s="214"/>
      <c r="H56" s="213"/>
      <c r="I56" s="360" t="e">
        <f t="shared" si="16"/>
        <v>#N/A</v>
      </c>
      <c r="J56" s="361" t="e">
        <f t="shared" si="17"/>
        <v>#N/A</v>
      </c>
      <c r="K56" s="362" t="e">
        <f t="shared" si="26"/>
        <v>#N/A</v>
      </c>
      <c r="L56" s="362" t="e">
        <f t="shared" si="27"/>
        <v>#N/A</v>
      </c>
      <c r="M56" s="362" t="e">
        <f t="shared" si="28"/>
        <v>#N/A</v>
      </c>
      <c r="N56" s="363" t="e">
        <f t="shared" si="18"/>
        <v>#N/A</v>
      </c>
      <c r="O56" s="364"/>
      <c r="P56" s="364"/>
      <c r="Q56" s="365">
        <f t="shared" si="19"/>
        <v>0</v>
      </c>
      <c r="R56" s="365">
        <f t="shared" si="20"/>
        <v>0</v>
      </c>
      <c r="T56" s="366" t="e">
        <f t="shared" si="29"/>
        <v>#DIV/0!</v>
      </c>
      <c r="U56" s="366" t="str">
        <f>IF(COUNTIF(T$39:T56,T56)=1,T56,"")</f>
        <v/>
      </c>
      <c r="V56" s="366" t="e">
        <f t="shared" si="30"/>
        <v>#DIV/0!</v>
      </c>
      <c r="W56" s="366" t="str">
        <f>IF(COUNTIF(V$39:V56,V56)=1,V56,"")</f>
        <v/>
      </c>
      <c r="X56" s="366" t="e">
        <f t="shared" si="31"/>
        <v>#DIV/0!</v>
      </c>
      <c r="Y56" s="367"/>
      <c r="AB56" s="365">
        <f t="shared" si="21"/>
        <v>0</v>
      </c>
      <c r="AC56" s="365">
        <f t="shared" si="22"/>
        <v>0</v>
      </c>
      <c r="AE56" s="366" t="e">
        <f t="shared" si="32"/>
        <v>#DIV/0!</v>
      </c>
      <c r="AF56" s="366" t="str">
        <f>IF(COUNTIF(AE$39:AE56,AE56)=1,AE56,"")</f>
        <v/>
      </c>
      <c r="AG56" s="366" t="e">
        <f t="shared" si="24"/>
        <v>#DIV/0!</v>
      </c>
      <c r="AH56" s="366" t="str">
        <f>IF(COUNTIF(AG$39:AG56,AG56)=1,AG56,"")</f>
        <v/>
      </c>
      <c r="AI56" s="366" t="e">
        <f t="shared" si="25"/>
        <v>#DIV/0!</v>
      </c>
      <c r="AJ56" s="346"/>
      <c r="AK56" s="346"/>
      <c r="AL56" s="346" t="e">
        <f>IF(Summary!$G$39="TAGSUF",'Gross Service Units'!AF56*'Gross Service Units'!E56,'Gross Service Units'!E56*'Gross Service Units'!T56)</f>
        <v>#DIV/0!</v>
      </c>
      <c r="AM56" s="372"/>
      <c r="AN56" s="372"/>
      <c r="AO56" s="372"/>
      <c r="AP56" s="372"/>
      <c r="AQ56" s="372"/>
      <c r="AR56" s="372"/>
      <c r="AS56" s="372"/>
      <c r="AT56" s="372"/>
      <c r="AU56" s="372"/>
      <c r="AV56" s="372"/>
      <c r="AW56" s="372"/>
      <c r="AX56" s="372"/>
      <c r="AY56" s="372"/>
      <c r="AZ56" s="372"/>
      <c r="BA56" s="372"/>
      <c r="BB56" s="372"/>
      <c r="BC56" s="372"/>
      <c r="BD56" s="372"/>
      <c r="BE56" s="372"/>
      <c r="BF56" s="372"/>
      <c r="BG56" s="372"/>
      <c r="BH56" s="372"/>
      <c r="BI56" s="372"/>
      <c r="BJ56" s="372"/>
      <c r="BK56" s="372"/>
      <c r="BL56" s="372"/>
      <c r="BM56" s="372"/>
      <c r="BN56" s="372"/>
      <c r="BO56" s="372"/>
      <c r="BP56" s="372"/>
      <c r="BQ56" s="372"/>
      <c r="BR56" s="372"/>
      <c r="BS56" s="372"/>
      <c r="BT56" s="372"/>
      <c r="BU56" s="372"/>
      <c r="BV56" s="372"/>
      <c r="BW56" s="372"/>
      <c r="BX56" s="372"/>
      <c r="BY56" s="372"/>
      <c r="BZ56" s="372"/>
      <c r="CA56" s="372"/>
      <c r="CB56" s="372"/>
      <c r="CC56" s="372"/>
      <c r="CD56" s="372"/>
      <c r="CE56" s="372"/>
      <c r="CF56" s="372"/>
      <c r="CG56" s="372"/>
      <c r="CH56" s="372"/>
      <c r="CI56" s="372"/>
      <c r="CJ56" s="372"/>
    </row>
    <row r="57" spans="1:88" ht="14.25">
      <c r="A57" s="404"/>
      <c r="B57" s="405"/>
      <c r="C57" s="406"/>
      <c r="D57" s="407"/>
      <c r="E57" s="408"/>
      <c r="F57" s="408"/>
      <c r="G57" s="214"/>
      <c r="H57" s="213"/>
      <c r="I57" s="360" t="e">
        <f t="shared" si="16"/>
        <v>#N/A</v>
      </c>
      <c r="J57" s="361" t="e">
        <f t="shared" si="17"/>
        <v>#N/A</v>
      </c>
      <c r="K57" s="362" t="e">
        <f t="shared" si="26"/>
        <v>#N/A</v>
      </c>
      <c r="L57" s="362" t="e">
        <f t="shared" si="27"/>
        <v>#N/A</v>
      </c>
      <c r="M57" s="362" t="e">
        <f t="shared" si="28"/>
        <v>#N/A</v>
      </c>
      <c r="N57" s="363" t="e">
        <f t="shared" si="18"/>
        <v>#N/A</v>
      </c>
      <c r="O57" s="364"/>
      <c r="P57" s="364"/>
      <c r="Q57" s="365">
        <f t="shared" si="19"/>
        <v>0</v>
      </c>
      <c r="R57" s="365">
        <f t="shared" si="20"/>
        <v>0</v>
      </c>
      <c r="T57" s="366" t="e">
        <f t="shared" si="29"/>
        <v>#DIV/0!</v>
      </c>
      <c r="U57" s="366" t="str">
        <f>IF(COUNTIF(T$39:T57,T57)=1,T57,"")</f>
        <v/>
      </c>
      <c r="V57" s="366" t="e">
        <f t="shared" si="30"/>
        <v>#DIV/0!</v>
      </c>
      <c r="W57" s="366" t="str">
        <f>IF(COUNTIF(V$39:V57,V57)=1,V57,"")</f>
        <v/>
      </c>
      <c r="X57" s="366" t="e">
        <f t="shared" si="31"/>
        <v>#DIV/0!</v>
      </c>
      <c r="Y57" s="367"/>
      <c r="AB57" s="365">
        <f t="shared" si="21"/>
        <v>0</v>
      </c>
      <c r="AC57" s="365">
        <f t="shared" si="22"/>
        <v>0</v>
      </c>
      <c r="AE57" s="366" t="e">
        <f t="shared" si="32"/>
        <v>#DIV/0!</v>
      </c>
      <c r="AF57" s="366" t="str">
        <f>IF(COUNTIF(AE$39:AE57,AE57)=1,AE57,"")</f>
        <v/>
      </c>
      <c r="AG57" s="366" t="e">
        <f t="shared" si="24"/>
        <v>#DIV/0!</v>
      </c>
      <c r="AH57" s="366" t="str">
        <f>IF(COUNTIF(AG$39:AG57,AG57)=1,AG57,"")</f>
        <v/>
      </c>
      <c r="AI57" s="366" t="e">
        <f t="shared" si="25"/>
        <v>#DIV/0!</v>
      </c>
      <c r="AJ57" s="346"/>
      <c r="AK57" s="346"/>
      <c r="AL57" s="346" t="e">
        <f>IF(Summary!$G$39="TAGSUF",'Gross Service Units'!AF57*'Gross Service Units'!E57,'Gross Service Units'!E57*'Gross Service Units'!T57)</f>
        <v>#DIV/0!</v>
      </c>
      <c r="AM57" s="372"/>
      <c r="AN57" s="372"/>
      <c r="AO57" s="372"/>
      <c r="AP57" s="372"/>
      <c r="AQ57" s="372"/>
      <c r="AR57" s="372"/>
      <c r="AS57" s="372"/>
      <c r="AT57" s="372"/>
      <c r="AU57" s="372"/>
      <c r="AV57" s="372"/>
      <c r="AW57" s="372"/>
      <c r="AX57" s="372"/>
      <c r="AY57" s="372"/>
      <c r="AZ57" s="372"/>
      <c r="BA57" s="372"/>
      <c r="BB57" s="372"/>
      <c r="BC57" s="372"/>
      <c r="BD57" s="372"/>
      <c r="BE57" s="372"/>
      <c r="BF57" s="372"/>
      <c r="BG57" s="372"/>
      <c r="BH57" s="372"/>
      <c r="BI57" s="372"/>
      <c r="BJ57" s="372"/>
      <c r="BK57" s="372"/>
      <c r="BL57" s="372"/>
      <c r="BM57" s="372"/>
      <c r="BN57" s="372"/>
      <c r="BO57" s="372"/>
      <c r="BP57" s="372"/>
      <c r="BQ57" s="372"/>
      <c r="BR57" s="372"/>
      <c r="BS57" s="372"/>
      <c r="BT57" s="372"/>
      <c r="BU57" s="372"/>
      <c r="BV57" s="372"/>
      <c r="BW57" s="372"/>
      <c r="BX57" s="372"/>
      <c r="BY57" s="372"/>
      <c r="BZ57" s="372"/>
      <c r="CA57" s="372"/>
      <c r="CB57" s="372"/>
      <c r="CC57" s="372"/>
      <c r="CD57" s="372"/>
      <c r="CE57" s="372"/>
      <c r="CF57" s="372"/>
      <c r="CG57" s="372"/>
      <c r="CH57" s="372"/>
      <c r="CI57" s="372"/>
      <c r="CJ57" s="372"/>
    </row>
    <row r="58" spans="1:88" ht="14.25">
      <c r="A58" s="404"/>
      <c r="B58" s="405"/>
      <c r="C58" s="406"/>
      <c r="D58" s="407"/>
      <c r="E58" s="408"/>
      <c r="F58" s="408"/>
      <c r="G58" s="214"/>
      <c r="H58" s="213"/>
      <c r="I58" s="360" t="e">
        <f t="shared" si="16"/>
        <v>#N/A</v>
      </c>
      <c r="J58" s="361" t="e">
        <f t="shared" si="17"/>
        <v>#N/A</v>
      </c>
      <c r="K58" s="362" t="e">
        <f t="shared" si="26"/>
        <v>#N/A</v>
      </c>
      <c r="L58" s="362" t="e">
        <f t="shared" si="27"/>
        <v>#N/A</v>
      </c>
      <c r="M58" s="362" t="e">
        <f t="shared" si="28"/>
        <v>#N/A</v>
      </c>
      <c r="N58" s="363" t="e">
        <f t="shared" si="18"/>
        <v>#N/A</v>
      </c>
      <c r="O58" s="364"/>
      <c r="P58" s="364"/>
      <c r="Q58" s="365">
        <f t="shared" si="19"/>
        <v>0</v>
      </c>
      <c r="R58" s="365">
        <f t="shared" si="20"/>
        <v>0</v>
      </c>
      <c r="T58" s="366" t="e">
        <f t="shared" si="29"/>
        <v>#DIV/0!</v>
      </c>
      <c r="U58" s="366" t="str">
        <f>IF(COUNTIF(T$39:T58,T58)=1,T58,"")</f>
        <v/>
      </c>
      <c r="V58" s="366" t="e">
        <f t="shared" si="30"/>
        <v>#DIV/0!</v>
      </c>
      <c r="W58" s="366" t="str">
        <f>IF(COUNTIF(V$39:V58,V58)=1,V58,"")</f>
        <v/>
      </c>
      <c r="X58" s="366" t="e">
        <f t="shared" si="31"/>
        <v>#DIV/0!</v>
      </c>
      <c r="Y58" s="367"/>
      <c r="AB58" s="365">
        <f t="shared" si="21"/>
        <v>0</v>
      </c>
      <c r="AC58" s="365">
        <f t="shared" si="22"/>
        <v>0</v>
      </c>
      <c r="AE58" s="366" t="e">
        <f t="shared" si="32"/>
        <v>#DIV/0!</v>
      </c>
      <c r="AF58" s="366" t="str">
        <f>IF(COUNTIF(AE$39:AE58,AE58)=1,AE58,"")</f>
        <v/>
      </c>
      <c r="AG58" s="366" t="e">
        <f t="shared" si="24"/>
        <v>#DIV/0!</v>
      </c>
      <c r="AH58" s="366" t="str">
        <f>IF(COUNTIF(AG$39:AG58,AG58)=1,AG58,"")</f>
        <v/>
      </c>
      <c r="AI58" s="366" t="e">
        <f t="shared" si="25"/>
        <v>#DIV/0!</v>
      </c>
      <c r="AJ58" s="346"/>
      <c r="AK58" s="346"/>
      <c r="AL58" s="346" t="e">
        <f>IF(Summary!$G$39="TAGSUF",'Gross Service Units'!AF58*'Gross Service Units'!E58,'Gross Service Units'!E58*'Gross Service Units'!T58)</f>
        <v>#DIV/0!</v>
      </c>
      <c r="AM58" s="372"/>
      <c r="AN58" s="372"/>
      <c r="AO58" s="372"/>
      <c r="AP58" s="372"/>
      <c r="AQ58" s="372"/>
      <c r="AR58" s="372"/>
      <c r="AS58" s="372"/>
      <c r="AT58" s="372"/>
      <c r="AU58" s="372"/>
      <c r="AV58" s="372"/>
      <c r="AW58" s="372"/>
      <c r="AX58" s="372"/>
      <c r="AY58" s="372"/>
      <c r="AZ58" s="372"/>
      <c r="BA58" s="372"/>
      <c r="BB58" s="372"/>
      <c r="BC58" s="372"/>
      <c r="BD58" s="372"/>
      <c r="BE58" s="372"/>
      <c r="BF58" s="372"/>
      <c r="BG58" s="372"/>
      <c r="BH58" s="372"/>
      <c r="BI58" s="372"/>
      <c r="BJ58" s="372"/>
      <c r="BK58" s="372"/>
      <c r="BL58" s="372"/>
      <c r="BM58" s="372"/>
      <c r="BN58" s="372"/>
      <c r="BO58" s="372"/>
      <c r="BP58" s="372"/>
      <c r="BQ58" s="372"/>
      <c r="BR58" s="372"/>
      <c r="BS58" s="372"/>
      <c r="BT58" s="372"/>
      <c r="BU58" s="372"/>
      <c r="BV58" s="372"/>
      <c r="BW58" s="372"/>
      <c r="BX58" s="372"/>
      <c r="BY58" s="372"/>
      <c r="BZ58" s="372"/>
      <c r="CA58" s="372"/>
      <c r="CB58" s="372"/>
      <c r="CC58" s="372"/>
      <c r="CD58" s="372"/>
      <c r="CE58" s="372"/>
      <c r="CF58" s="372"/>
      <c r="CG58" s="372"/>
      <c r="CH58" s="372"/>
      <c r="CI58" s="372"/>
      <c r="CJ58" s="372"/>
    </row>
    <row r="59" spans="1:88" ht="14.25">
      <c r="A59" s="404"/>
      <c r="B59" s="405"/>
      <c r="C59" s="406"/>
      <c r="D59" s="407"/>
      <c r="E59" s="408"/>
      <c r="F59" s="408"/>
      <c r="G59" s="214"/>
      <c r="H59" s="213"/>
      <c r="I59" s="360" t="e">
        <f t="shared" si="16"/>
        <v>#N/A</v>
      </c>
      <c r="J59" s="361" t="e">
        <f t="shared" si="17"/>
        <v>#N/A</v>
      </c>
      <c r="K59" s="362" t="e">
        <f t="shared" si="26"/>
        <v>#N/A</v>
      </c>
      <c r="L59" s="362" t="e">
        <f t="shared" si="27"/>
        <v>#N/A</v>
      </c>
      <c r="M59" s="362" t="e">
        <f t="shared" si="28"/>
        <v>#N/A</v>
      </c>
      <c r="N59" s="363" t="e">
        <f t="shared" si="18"/>
        <v>#N/A</v>
      </c>
      <c r="O59" s="364"/>
      <c r="P59" s="364"/>
      <c r="Q59" s="365">
        <f t="shared" si="19"/>
        <v>0</v>
      </c>
      <c r="R59" s="365">
        <f t="shared" si="20"/>
        <v>0</v>
      </c>
      <c r="T59" s="366" t="e">
        <f t="shared" si="29"/>
        <v>#DIV/0!</v>
      </c>
      <c r="U59" s="366" t="str">
        <f>IF(COUNTIF(T$39:T59,T59)=1,T59,"")</f>
        <v/>
      </c>
      <c r="V59" s="366" t="e">
        <f t="shared" si="30"/>
        <v>#DIV/0!</v>
      </c>
      <c r="W59" s="366" t="str">
        <f>IF(COUNTIF(V$39:V59,V59)=1,V59,"")</f>
        <v/>
      </c>
      <c r="X59" s="366" t="e">
        <f t="shared" si="31"/>
        <v>#DIV/0!</v>
      </c>
      <c r="Y59" s="367"/>
      <c r="AB59" s="365">
        <f t="shared" si="21"/>
        <v>0</v>
      </c>
      <c r="AC59" s="365">
        <f t="shared" si="22"/>
        <v>0</v>
      </c>
      <c r="AE59" s="366" t="e">
        <f t="shared" si="32"/>
        <v>#DIV/0!</v>
      </c>
      <c r="AF59" s="366" t="str">
        <f>IF(COUNTIF(AE$39:AE59,AE59)=1,AE59,"")</f>
        <v/>
      </c>
      <c r="AG59" s="366" t="e">
        <f t="shared" si="24"/>
        <v>#DIV/0!</v>
      </c>
      <c r="AH59" s="366" t="str">
        <f>IF(COUNTIF(AG$39:AG59,AG59)=1,AG59,"")</f>
        <v/>
      </c>
      <c r="AI59" s="366" t="e">
        <f t="shared" si="25"/>
        <v>#DIV/0!</v>
      </c>
      <c r="AJ59" s="346"/>
      <c r="AK59" s="346"/>
      <c r="AL59" s="346" t="e">
        <f>IF(Summary!$G$39="TAGSUF",'Gross Service Units'!AF59*'Gross Service Units'!E59,'Gross Service Units'!E59*'Gross Service Units'!T59)</f>
        <v>#DIV/0!</v>
      </c>
      <c r="AM59" s="372"/>
      <c r="AN59" s="372"/>
      <c r="AO59" s="372"/>
      <c r="AP59" s="372"/>
      <c r="AQ59" s="372"/>
      <c r="AR59" s="372"/>
      <c r="AS59" s="372"/>
      <c r="AT59" s="372"/>
      <c r="AU59" s="372"/>
      <c r="AV59" s="372"/>
      <c r="AW59" s="372"/>
      <c r="AX59" s="372"/>
      <c r="AY59" s="372"/>
      <c r="AZ59" s="372"/>
      <c r="BA59" s="372"/>
      <c r="BB59" s="372"/>
      <c r="BC59" s="372"/>
      <c r="BD59" s="372"/>
      <c r="BE59" s="372"/>
      <c r="BF59" s="372"/>
      <c r="BG59" s="372"/>
      <c r="BH59" s="372"/>
      <c r="BI59" s="372"/>
      <c r="BJ59" s="372"/>
      <c r="BK59" s="372"/>
      <c r="BL59" s="372"/>
      <c r="BM59" s="372"/>
      <c r="BN59" s="372"/>
      <c r="BO59" s="372"/>
      <c r="BP59" s="372"/>
      <c r="BQ59" s="372"/>
      <c r="BR59" s="372"/>
      <c r="BS59" s="372"/>
      <c r="BT59" s="372"/>
      <c r="BU59" s="372"/>
      <c r="BV59" s="372"/>
      <c r="BW59" s="372"/>
      <c r="BX59" s="372"/>
      <c r="BY59" s="372"/>
      <c r="BZ59" s="372"/>
      <c r="CA59" s="372"/>
      <c r="CB59" s="372"/>
      <c r="CC59" s="372"/>
      <c r="CD59" s="372"/>
      <c r="CE59" s="372"/>
      <c r="CF59" s="372"/>
      <c r="CG59" s="372"/>
      <c r="CH59" s="372"/>
      <c r="CI59" s="372"/>
      <c r="CJ59" s="372"/>
    </row>
    <row r="60" spans="1:88" ht="14.25">
      <c r="A60" s="404"/>
      <c r="B60" s="405"/>
      <c r="C60" s="406"/>
      <c r="D60" s="407"/>
      <c r="E60" s="408"/>
      <c r="F60" s="408"/>
      <c r="G60" s="214"/>
      <c r="H60" s="213"/>
      <c r="I60" s="360" t="e">
        <f t="shared" si="16"/>
        <v>#N/A</v>
      </c>
      <c r="J60" s="361" t="e">
        <f t="shared" si="17"/>
        <v>#N/A</v>
      </c>
      <c r="K60" s="362" t="e">
        <f t="shared" si="26"/>
        <v>#N/A</v>
      </c>
      <c r="L60" s="362" t="e">
        <f t="shared" si="27"/>
        <v>#N/A</v>
      </c>
      <c r="M60" s="362" t="e">
        <f t="shared" si="28"/>
        <v>#N/A</v>
      </c>
      <c r="N60" s="363" t="e">
        <f t="shared" si="18"/>
        <v>#N/A</v>
      </c>
      <c r="O60" s="364"/>
      <c r="P60" s="364"/>
      <c r="Q60" s="365">
        <f t="shared" si="19"/>
        <v>0</v>
      </c>
      <c r="R60" s="365">
        <f t="shared" si="20"/>
        <v>0</v>
      </c>
      <c r="T60" s="366" t="e">
        <f t="shared" si="29"/>
        <v>#DIV/0!</v>
      </c>
      <c r="U60" s="366" t="str">
        <f>IF(COUNTIF(T$39:T60,T60)=1,T60,"")</f>
        <v/>
      </c>
      <c r="V60" s="366" t="e">
        <f t="shared" si="30"/>
        <v>#DIV/0!</v>
      </c>
      <c r="W60" s="366" t="str">
        <f>IF(COUNTIF(V$39:V60,V60)=1,V60,"")</f>
        <v/>
      </c>
      <c r="X60" s="366" t="e">
        <f t="shared" si="31"/>
        <v>#DIV/0!</v>
      </c>
      <c r="Y60" s="367"/>
      <c r="AB60" s="365">
        <f t="shared" si="21"/>
        <v>0</v>
      </c>
      <c r="AC60" s="365">
        <f t="shared" si="22"/>
        <v>0</v>
      </c>
      <c r="AE60" s="366" t="e">
        <f t="shared" si="32"/>
        <v>#DIV/0!</v>
      </c>
      <c r="AF60" s="366" t="str">
        <f>IF(COUNTIF(AE$39:AE60,AE60)=1,AE60,"")</f>
        <v/>
      </c>
      <c r="AG60" s="366" t="e">
        <f t="shared" si="24"/>
        <v>#DIV/0!</v>
      </c>
      <c r="AH60" s="366" t="str">
        <f>IF(COUNTIF(AG$39:AG60,AG60)=1,AG60,"")</f>
        <v/>
      </c>
      <c r="AI60" s="366" t="e">
        <f t="shared" si="25"/>
        <v>#DIV/0!</v>
      </c>
      <c r="AJ60" s="346"/>
      <c r="AK60" s="346"/>
      <c r="AL60" s="346" t="e">
        <f>IF(Summary!$G$39="TAGSUF",'Gross Service Units'!AF60*'Gross Service Units'!E60,'Gross Service Units'!E60*'Gross Service Units'!T60)</f>
        <v>#DIV/0!</v>
      </c>
      <c r="AM60" s="372"/>
      <c r="AN60" s="372"/>
      <c r="AO60" s="372"/>
      <c r="AP60" s="372"/>
      <c r="AQ60" s="372"/>
      <c r="AR60" s="372"/>
      <c r="AS60" s="372"/>
      <c r="AT60" s="372"/>
      <c r="AU60" s="372"/>
      <c r="AV60" s="372"/>
      <c r="AW60" s="372"/>
      <c r="AX60" s="372"/>
      <c r="AY60" s="372"/>
      <c r="AZ60" s="372"/>
      <c r="BA60" s="372"/>
      <c r="BB60" s="372"/>
      <c r="BC60" s="372"/>
      <c r="BD60" s="372"/>
      <c r="BE60" s="372"/>
      <c r="BF60" s="372"/>
      <c r="BG60" s="372"/>
      <c r="BH60" s="372"/>
      <c r="BI60" s="372"/>
      <c r="BJ60" s="372"/>
      <c r="BK60" s="372"/>
      <c r="BL60" s="372"/>
      <c r="BM60" s="372"/>
      <c r="BN60" s="372"/>
      <c r="BO60" s="372"/>
      <c r="BP60" s="372"/>
      <c r="BQ60" s="372"/>
      <c r="BR60" s="372"/>
      <c r="BS60" s="372"/>
      <c r="BT60" s="372"/>
      <c r="BU60" s="372"/>
      <c r="BV60" s="372"/>
      <c r="BW60" s="372"/>
      <c r="BX60" s="372"/>
      <c r="BY60" s="372"/>
      <c r="BZ60" s="372"/>
      <c r="CA60" s="372"/>
      <c r="CB60" s="372"/>
      <c r="CC60" s="372"/>
      <c r="CD60" s="372"/>
      <c r="CE60" s="372"/>
      <c r="CF60" s="372"/>
      <c r="CG60" s="372"/>
      <c r="CH60" s="372"/>
      <c r="CI60" s="372"/>
      <c r="CJ60" s="372"/>
    </row>
    <row r="61" spans="1:88" ht="14.25">
      <c r="A61" s="404"/>
      <c r="B61" s="405"/>
      <c r="C61" s="406"/>
      <c r="D61" s="407"/>
      <c r="E61" s="408"/>
      <c r="F61" s="408"/>
      <c r="G61" s="214"/>
      <c r="H61" s="213"/>
      <c r="I61" s="360" t="e">
        <f t="shared" si="16"/>
        <v>#N/A</v>
      </c>
      <c r="J61" s="361" t="e">
        <f t="shared" si="17"/>
        <v>#N/A</v>
      </c>
      <c r="K61" s="362" t="e">
        <f t="shared" si="26"/>
        <v>#N/A</v>
      </c>
      <c r="L61" s="362" t="e">
        <f t="shared" si="27"/>
        <v>#N/A</v>
      </c>
      <c r="M61" s="362" t="e">
        <f t="shared" si="28"/>
        <v>#N/A</v>
      </c>
      <c r="N61" s="363" t="e">
        <f t="shared" si="18"/>
        <v>#N/A</v>
      </c>
      <c r="O61" s="364"/>
      <c r="P61" s="364"/>
      <c r="Q61" s="365">
        <f t="shared" si="19"/>
        <v>0</v>
      </c>
      <c r="R61" s="365">
        <f t="shared" si="20"/>
        <v>0</v>
      </c>
      <c r="T61" s="366" t="e">
        <f t="shared" si="29"/>
        <v>#DIV/0!</v>
      </c>
      <c r="U61" s="366" t="str">
        <f>IF(COUNTIF(T$39:T61,T61)=1,T61,"")</f>
        <v/>
      </c>
      <c r="V61" s="366" t="e">
        <f t="shared" si="30"/>
        <v>#DIV/0!</v>
      </c>
      <c r="W61" s="366" t="str">
        <f>IF(COUNTIF(V$39:V61,V61)=1,V61,"")</f>
        <v/>
      </c>
      <c r="X61" s="366" t="e">
        <f t="shared" si="31"/>
        <v>#DIV/0!</v>
      </c>
      <c r="Y61" s="367"/>
      <c r="AB61" s="365">
        <f t="shared" si="21"/>
        <v>0</v>
      </c>
      <c r="AC61" s="365">
        <f t="shared" si="22"/>
        <v>0</v>
      </c>
      <c r="AE61" s="366" t="e">
        <f t="shared" si="32"/>
        <v>#DIV/0!</v>
      </c>
      <c r="AF61" s="366" t="str">
        <f>IF(COUNTIF(AE$39:AE61,AE61)=1,AE61,"")</f>
        <v/>
      </c>
      <c r="AG61" s="366" t="e">
        <f t="shared" si="24"/>
        <v>#DIV/0!</v>
      </c>
      <c r="AH61" s="366" t="str">
        <f>IF(COUNTIF(AG$39:AG61,AG61)=1,AG61,"")</f>
        <v/>
      </c>
      <c r="AI61" s="366" t="e">
        <f t="shared" si="25"/>
        <v>#DIV/0!</v>
      </c>
      <c r="AJ61" s="346"/>
      <c r="AK61" s="346"/>
      <c r="AL61" s="346" t="e">
        <f>IF(Summary!$G$39="TAGSUF",'Gross Service Units'!AF61*'Gross Service Units'!E61,'Gross Service Units'!E61*'Gross Service Units'!T61)</f>
        <v>#DIV/0!</v>
      </c>
      <c r="AM61" s="372"/>
      <c r="AN61" s="372"/>
      <c r="AO61" s="372"/>
      <c r="AP61" s="372"/>
      <c r="AQ61" s="372"/>
      <c r="AR61" s="372"/>
      <c r="AS61" s="372"/>
      <c r="AT61" s="372"/>
      <c r="AU61" s="372"/>
      <c r="AV61" s="372"/>
      <c r="AW61" s="372"/>
      <c r="AX61" s="372"/>
      <c r="AY61" s="372"/>
      <c r="AZ61" s="372"/>
      <c r="BA61" s="372"/>
      <c r="BB61" s="372"/>
      <c r="BC61" s="372"/>
      <c r="BD61" s="372"/>
      <c r="BE61" s="372"/>
      <c r="BF61" s="372"/>
      <c r="BG61" s="372"/>
      <c r="BH61" s="372"/>
      <c r="BI61" s="372"/>
      <c r="BJ61" s="372"/>
      <c r="BK61" s="372"/>
      <c r="BL61" s="372"/>
      <c r="BM61" s="372"/>
      <c r="BN61" s="372"/>
      <c r="BO61" s="372"/>
      <c r="BP61" s="372"/>
      <c r="BQ61" s="372"/>
      <c r="BR61" s="372"/>
      <c r="BS61" s="372"/>
      <c r="BT61" s="372"/>
      <c r="BU61" s="372"/>
      <c r="BV61" s="372"/>
      <c r="BW61" s="372"/>
      <c r="BX61" s="372"/>
      <c r="BY61" s="372"/>
      <c r="BZ61" s="372"/>
      <c r="CA61" s="372"/>
      <c r="CB61" s="372"/>
      <c r="CC61" s="372"/>
      <c r="CD61" s="372"/>
      <c r="CE61" s="372"/>
      <c r="CF61" s="372"/>
      <c r="CG61" s="372"/>
      <c r="CH61" s="372"/>
      <c r="CI61" s="372"/>
      <c r="CJ61" s="372"/>
    </row>
    <row r="62" spans="1:88" ht="14.25">
      <c r="A62" s="404"/>
      <c r="B62" s="405"/>
      <c r="C62" s="406"/>
      <c r="D62" s="407"/>
      <c r="E62" s="408"/>
      <c r="F62" s="408"/>
      <c r="G62" s="214"/>
      <c r="H62" s="213"/>
      <c r="I62" s="360" t="e">
        <f t="shared" si="16"/>
        <v>#N/A</v>
      </c>
      <c r="J62" s="361" t="e">
        <f t="shared" si="17"/>
        <v>#N/A</v>
      </c>
      <c r="K62" s="362" t="e">
        <f t="shared" si="26"/>
        <v>#N/A</v>
      </c>
      <c r="L62" s="362" t="e">
        <f t="shared" si="27"/>
        <v>#N/A</v>
      </c>
      <c r="M62" s="362" t="e">
        <f t="shared" si="28"/>
        <v>#N/A</v>
      </c>
      <c r="N62" s="363" t="e">
        <f t="shared" si="18"/>
        <v>#N/A</v>
      </c>
      <c r="O62" s="364"/>
      <c r="P62" s="364"/>
      <c r="Q62" s="365">
        <f t="shared" si="19"/>
        <v>0</v>
      </c>
      <c r="R62" s="365">
        <f t="shared" si="20"/>
        <v>0</v>
      </c>
      <c r="T62" s="366" t="e">
        <f t="shared" si="29"/>
        <v>#DIV/0!</v>
      </c>
      <c r="U62" s="366" t="str">
        <f>IF(COUNTIF(T$39:T62,T62)=1,T62,"")</f>
        <v/>
      </c>
      <c r="V62" s="366" t="e">
        <f t="shared" si="30"/>
        <v>#DIV/0!</v>
      </c>
      <c r="W62" s="366" t="str">
        <f>IF(COUNTIF(V$39:V62,V62)=1,V62,"")</f>
        <v/>
      </c>
      <c r="X62" s="366" t="e">
        <f t="shared" si="31"/>
        <v>#DIV/0!</v>
      </c>
      <c r="Y62" s="367"/>
      <c r="AB62" s="365">
        <f t="shared" si="21"/>
        <v>0</v>
      </c>
      <c r="AC62" s="365">
        <f t="shared" si="22"/>
        <v>0</v>
      </c>
      <c r="AE62" s="366" t="e">
        <f t="shared" si="32"/>
        <v>#DIV/0!</v>
      </c>
      <c r="AF62" s="366" t="str">
        <f>IF(COUNTIF(AE$39:AE62,AE62)=1,AE62,"")</f>
        <v/>
      </c>
      <c r="AG62" s="366" t="e">
        <f t="shared" si="24"/>
        <v>#DIV/0!</v>
      </c>
      <c r="AH62" s="366" t="str">
        <f>IF(COUNTIF(AG$39:AG62,AG62)=1,AG62,"")</f>
        <v/>
      </c>
      <c r="AI62" s="366" t="e">
        <f t="shared" si="25"/>
        <v>#DIV/0!</v>
      </c>
      <c r="AJ62" s="346"/>
      <c r="AK62" s="346"/>
      <c r="AL62" s="346" t="e">
        <f>IF(Summary!$G$39="TAGSUF",'Gross Service Units'!AF62*'Gross Service Units'!E62,'Gross Service Units'!E62*'Gross Service Units'!T62)</f>
        <v>#DIV/0!</v>
      </c>
      <c r="AM62" s="372"/>
      <c r="AN62" s="372"/>
      <c r="AO62" s="372"/>
      <c r="AP62" s="372"/>
      <c r="AQ62" s="372"/>
      <c r="AR62" s="372"/>
      <c r="AS62" s="372"/>
      <c r="AT62" s="372"/>
      <c r="AU62" s="372"/>
      <c r="AV62" s="372"/>
      <c r="AW62" s="372"/>
      <c r="AX62" s="372"/>
      <c r="AY62" s="372"/>
      <c r="AZ62" s="372"/>
      <c r="BA62" s="372"/>
      <c r="BB62" s="372"/>
      <c r="BC62" s="372"/>
      <c r="BD62" s="372"/>
      <c r="BE62" s="372"/>
      <c r="BF62" s="372"/>
      <c r="BG62" s="372"/>
      <c r="BH62" s="372"/>
      <c r="BI62" s="372"/>
      <c r="BJ62" s="372"/>
      <c r="BK62" s="372"/>
      <c r="BL62" s="372"/>
      <c r="BM62" s="372"/>
      <c r="BN62" s="372"/>
      <c r="BO62" s="372"/>
      <c r="BP62" s="372"/>
      <c r="BQ62" s="372"/>
      <c r="BR62" s="372"/>
      <c r="BS62" s="372"/>
      <c r="BT62" s="372"/>
      <c r="BU62" s="372"/>
      <c r="BV62" s="372"/>
      <c r="BW62" s="372"/>
      <c r="BX62" s="372"/>
      <c r="BY62" s="372"/>
      <c r="BZ62" s="372"/>
      <c r="CA62" s="372"/>
      <c r="CB62" s="372"/>
      <c r="CC62" s="372"/>
      <c r="CD62" s="372"/>
      <c r="CE62" s="372"/>
      <c r="CF62" s="372"/>
      <c r="CG62" s="372"/>
      <c r="CH62" s="372"/>
      <c r="CI62" s="372"/>
      <c r="CJ62" s="372"/>
    </row>
    <row r="63" spans="1:88" ht="14.25">
      <c r="A63" s="404"/>
      <c r="B63" s="405"/>
      <c r="C63" s="406"/>
      <c r="D63" s="407"/>
      <c r="E63" s="408"/>
      <c r="F63" s="408"/>
      <c r="G63" s="214"/>
      <c r="H63" s="213"/>
      <c r="I63" s="360" t="e">
        <f t="shared" si="16"/>
        <v>#N/A</v>
      </c>
      <c r="J63" s="361" t="e">
        <f t="shared" si="17"/>
        <v>#N/A</v>
      </c>
      <c r="K63" s="362" t="e">
        <f t="shared" si="26"/>
        <v>#N/A</v>
      </c>
      <c r="L63" s="362" t="e">
        <f t="shared" si="27"/>
        <v>#N/A</v>
      </c>
      <c r="M63" s="362" t="e">
        <f t="shared" si="28"/>
        <v>#N/A</v>
      </c>
      <c r="N63" s="363" t="e">
        <f t="shared" si="18"/>
        <v>#N/A</v>
      </c>
      <c r="O63" s="364"/>
      <c r="P63" s="364"/>
      <c r="Q63" s="365">
        <f t="shared" si="19"/>
        <v>0</v>
      </c>
      <c r="R63" s="365">
        <f t="shared" si="20"/>
        <v>0</v>
      </c>
      <c r="T63" s="366" t="e">
        <f t="shared" si="29"/>
        <v>#DIV/0!</v>
      </c>
      <c r="U63" s="366" t="str">
        <f>IF(COUNTIF(T$39:T63,T63)=1,T63,"")</f>
        <v/>
      </c>
      <c r="V63" s="366" t="e">
        <f t="shared" si="30"/>
        <v>#DIV/0!</v>
      </c>
      <c r="W63" s="366" t="str">
        <f>IF(COUNTIF(V$39:V63,V63)=1,V63,"")</f>
        <v/>
      </c>
      <c r="X63" s="366" t="e">
        <f t="shared" si="31"/>
        <v>#DIV/0!</v>
      </c>
      <c r="Y63" s="367"/>
      <c r="AB63" s="365">
        <f t="shared" si="21"/>
        <v>0</v>
      </c>
      <c r="AC63" s="365">
        <f t="shared" si="22"/>
        <v>0</v>
      </c>
      <c r="AE63" s="366" t="e">
        <f t="shared" si="32"/>
        <v>#DIV/0!</v>
      </c>
      <c r="AF63" s="366" t="str">
        <f>IF(COUNTIF(AE$39:AE63,AE63)=1,AE63,"")</f>
        <v/>
      </c>
      <c r="AG63" s="366" t="e">
        <f t="shared" si="24"/>
        <v>#DIV/0!</v>
      </c>
      <c r="AH63" s="366" t="str">
        <f>IF(COUNTIF(AG$39:AG63,AG63)=1,AG63,"")</f>
        <v/>
      </c>
      <c r="AI63" s="366" t="e">
        <f t="shared" si="25"/>
        <v>#DIV/0!</v>
      </c>
      <c r="AJ63" s="346"/>
      <c r="AK63" s="346"/>
      <c r="AL63" s="346" t="e">
        <f>IF(Summary!$G$39="TAGSUF",'Gross Service Units'!AF63*'Gross Service Units'!E63,'Gross Service Units'!E63*'Gross Service Units'!T63)</f>
        <v>#DIV/0!</v>
      </c>
      <c r="AM63" s="372"/>
      <c r="AN63" s="372"/>
      <c r="AO63" s="372"/>
      <c r="AP63" s="372"/>
      <c r="AQ63" s="372"/>
      <c r="AR63" s="372"/>
      <c r="AS63" s="372"/>
      <c r="AT63" s="372"/>
      <c r="AU63" s="372"/>
      <c r="AV63" s="372"/>
      <c r="AW63" s="372"/>
      <c r="AX63" s="372"/>
      <c r="AY63" s="372"/>
      <c r="AZ63" s="372"/>
      <c r="BA63" s="372"/>
      <c r="BB63" s="372"/>
      <c r="BC63" s="372"/>
      <c r="BD63" s="372"/>
      <c r="BE63" s="372"/>
      <c r="BF63" s="372"/>
      <c r="BG63" s="372"/>
      <c r="BH63" s="372"/>
      <c r="BI63" s="372"/>
      <c r="BJ63" s="372"/>
      <c r="BK63" s="372"/>
      <c r="BL63" s="372"/>
      <c r="BM63" s="372"/>
      <c r="BN63" s="372"/>
      <c r="BO63" s="372"/>
      <c r="BP63" s="372"/>
      <c r="BQ63" s="372"/>
      <c r="BR63" s="372"/>
      <c r="BS63" s="372"/>
      <c r="BT63" s="372"/>
      <c r="BU63" s="372"/>
      <c r="BV63" s="372"/>
      <c r="BW63" s="372"/>
      <c r="BX63" s="372"/>
      <c r="BY63" s="372"/>
      <c r="BZ63" s="372"/>
      <c r="CA63" s="372"/>
      <c r="CB63" s="372"/>
      <c r="CC63" s="372"/>
      <c r="CD63" s="372"/>
      <c r="CE63" s="372"/>
      <c r="CF63" s="372"/>
      <c r="CG63" s="372"/>
      <c r="CH63" s="372"/>
      <c r="CI63" s="372"/>
      <c r="CJ63" s="372"/>
    </row>
    <row r="64" spans="1:88" ht="14.25">
      <c r="A64" s="404"/>
      <c r="B64" s="405"/>
      <c r="C64" s="406"/>
      <c r="D64" s="407"/>
      <c r="E64" s="408"/>
      <c r="F64" s="408"/>
      <c r="G64" s="214"/>
      <c r="H64" s="213"/>
      <c r="I64" s="360" t="e">
        <f t="shared" si="16"/>
        <v>#N/A</v>
      </c>
      <c r="J64" s="361" t="e">
        <f t="shared" si="17"/>
        <v>#N/A</v>
      </c>
      <c r="K64" s="362" t="e">
        <f t="shared" si="26"/>
        <v>#N/A</v>
      </c>
      <c r="L64" s="362" t="e">
        <f t="shared" si="27"/>
        <v>#N/A</v>
      </c>
      <c r="M64" s="362" t="e">
        <f t="shared" si="28"/>
        <v>#N/A</v>
      </c>
      <c r="N64" s="363" t="e">
        <f t="shared" si="18"/>
        <v>#N/A</v>
      </c>
      <c r="O64" s="364"/>
      <c r="P64" s="364"/>
      <c r="Q64" s="365">
        <f t="shared" si="19"/>
        <v>0</v>
      </c>
      <c r="R64" s="365">
        <f t="shared" si="20"/>
        <v>0</v>
      </c>
      <c r="T64" s="366" t="e">
        <f t="shared" si="29"/>
        <v>#DIV/0!</v>
      </c>
      <c r="U64" s="366" t="str">
        <f>IF(COUNTIF(T$39:T64,T64)=1,T64,"")</f>
        <v/>
      </c>
      <c r="V64" s="366" t="e">
        <f t="shared" si="30"/>
        <v>#DIV/0!</v>
      </c>
      <c r="W64" s="366" t="str">
        <f>IF(COUNTIF(V$39:V64,V64)=1,V64,"")</f>
        <v/>
      </c>
      <c r="X64" s="366" t="e">
        <f t="shared" si="31"/>
        <v>#DIV/0!</v>
      </c>
      <c r="Y64" s="367"/>
      <c r="AB64" s="365">
        <f t="shared" si="21"/>
        <v>0</v>
      </c>
      <c r="AC64" s="365">
        <f t="shared" si="22"/>
        <v>0</v>
      </c>
      <c r="AE64" s="366" t="e">
        <f t="shared" si="32"/>
        <v>#DIV/0!</v>
      </c>
      <c r="AF64" s="366" t="str">
        <f>IF(COUNTIF(AE$39:AE64,AE64)=1,AE64,"")</f>
        <v/>
      </c>
      <c r="AG64" s="366" t="e">
        <f t="shared" si="24"/>
        <v>#DIV/0!</v>
      </c>
      <c r="AH64" s="366" t="str">
        <f>IF(COUNTIF(AG$39:AG64,AG64)=1,AG64,"")</f>
        <v/>
      </c>
      <c r="AI64" s="366" t="e">
        <f t="shared" si="25"/>
        <v>#DIV/0!</v>
      </c>
      <c r="AJ64" s="346"/>
      <c r="AK64" s="346"/>
      <c r="AL64" s="346" t="e">
        <f>IF(Summary!$G$39="TAGSUF",'Gross Service Units'!AF64*'Gross Service Units'!E64,'Gross Service Units'!E64*'Gross Service Units'!T64)</f>
        <v>#DIV/0!</v>
      </c>
      <c r="AM64" s="372"/>
      <c r="AN64" s="372"/>
      <c r="AO64" s="372"/>
      <c r="AP64" s="372"/>
      <c r="AQ64" s="372"/>
      <c r="AR64" s="372"/>
      <c r="AS64" s="372"/>
      <c r="AT64" s="372"/>
      <c r="AU64" s="372"/>
      <c r="AV64" s="372"/>
      <c r="AW64" s="372"/>
      <c r="AX64" s="372"/>
      <c r="AY64" s="372"/>
      <c r="AZ64" s="372"/>
      <c r="BA64" s="372"/>
      <c r="BB64" s="372"/>
      <c r="BC64" s="372"/>
      <c r="BD64" s="372"/>
      <c r="BE64" s="372"/>
      <c r="BF64" s="372"/>
      <c r="BG64" s="372"/>
      <c r="BH64" s="372"/>
      <c r="BI64" s="372"/>
      <c r="BJ64" s="372"/>
      <c r="BK64" s="372"/>
      <c r="BL64" s="372"/>
      <c r="BM64" s="372"/>
      <c r="BN64" s="372"/>
      <c r="BO64" s="372"/>
      <c r="BP64" s="372"/>
      <c r="BQ64" s="372"/>
      <c r="BR64" s="372"/>
      <c r="BS64" s="372"/>
      <c r="BT64" s="372"/>
      <c r="BU64" s="372"/>
      <c r="BV64" s="372"/>
      <c r="BW64" s="372"/>
      <c r="BX64" s="372"/>
      <c r="BY64" s="372"/>
      <c r="BZ64" s="372"/>
      <c r="CA64" s="372"/>
      <c r="CB64" s="372"/>
      <c r="CC64" s="372"/>
      <c r="CD64" s="372"/>
      <c r="CE64" s="372"/>
      <c r="CF64" s="372"/>
      <c r="CG64" s="372"/>
      <c r="CH64" s="372"/>
      <c r="CI64" s="372"/>
      <c r="CJ64" s="372"/>
    </row>
    <row r="65" spans="1:88" ht="14.25">
      <c r="A65" s="404"/>
      <c r="B65" s="405"/>
      <c r="C65" s="406"/>
      <c r="D65" s="407"/>
      <c r="E65" s="408"/>
      <c r="F65" s="408"/>
      <c r="G65" s="214"/>
      <c r="H65" s="213"/>
      <c r="I65" s="360" t="e">
        <f t="shared" si="16"/>
        <v>#N/A</v>
      </c>
      <c r="J65" s="361" t="e">
        <f t="shared" si="17"/>
        <v>#N/A</v>
      </c>
      <c r="K65" s="362" t="e">
        <f t="shared" si="26"/>
        <v>#N/A</v>
      </c>
      <c r="L65" s="362" t="e">
        <f t="shared" si="27"/>
        <v>#N/A</v>
      </c>
      <c r="M65" s="362" t="e">
        <f t="shared" si="28"/>
        <v>#N/A</v>
      </c>
      <c r="N65" s="363" t="e">
        <f t="shared" si="18"/>
        <v>#N/A</v>
      </c>
      <c r="O65" s="364"/>
      <c r="P65" s="364"/>
      <c r="Q65" s="365">
        <f t="shared" si="19"/>
        <v>0</v>
      </c>
      <c r="R65" s="365">
        <f t="shared" si="20"/>
        <v>0</v>
      </c>
      <c r="T65" s="366" t="e">
        <f t="shared" si="29"/>
        <v>#DIV/0!</v>
      </c>
      <c r="U65" s="366" t="str">
        <f>IF(COUNTIF(T$39:T65,T65)=1,T65,"")</f>
        <v/>
      </c>
      <c r="V65" s="366" t="e">
        <f t="shared" si="30"/>
        <v>#DIV/0!</v>
      </c>
      <c r="W65" s="366" t="str">
        <f>IF(COUNTIF(V$39:V65,V65)=1,V65,"")</f>
        <v/>
      </c>
      <c r="X65" s="366" t="e">
        <f t="shared" si="31"/>
        <v>#DIV/0!</v>
      </c>
      <c r="Y65" s="367"/>
      <c r="AB65" s="365">
        <f t="shared" si="21"/>
        <v>0</v>
      </c>
      <c r="AC65" s="365">
        <f t="shared" si="22"/>
        <v>0</v>
      </c>
      <c r="AE65" s="366" t="e">
        <f t="shared" si="32"/>
        <v>#DIV/0!</v>
      </c>
      <c r="AF65" s="366" t="str">
        <f>IF(COUNTIF(AE$39:AE65,AE65)=1,AE65,"")</f>
        <v/>
      </c>
      <c r="AG65" s="366" t="e">
        <f t="shared" si="24"/>
        <v>#DIV/0!</v>
      </c>
      <c r="AH65" s="366" t="str">
        <f>IF(COUNTIF(AG$39:AG65,AG65)=1,AG65,"")</f>
        <v/>
      </c>
      <c r="AI65" s="366" t="e">
        <f t="shared" si="25"/>
        <v>#DIV/0!</v>
      </c>
      <c r="AJ65" s="346"/>
      <c r="AK65" s="346"/>
      <c r="AL65" s="346" t="e">
        <f>IF(Summary!$G$39="TAGSUF",'Gross Service Units'!AF65*'Gross Service Units'!E65,'Gross Service Units'!E65*'Gross Service Units'!T65)</f>
        <v>#DIV/0!</v>
      </c>
      <c r="AM65" s="372"/>
      <c r="AN65" s="372"/>
      <c r="AO65" s="372"/>
      <c r="AP65" s="372"/>
      <c r="AQ65" s="372"/>
      <c r="AR65" s="372"/>
      <c r="AS65" s="372"/>
      <c r="AT65" s="372"/>
      <c r="AU65" s="372"/>
      <c r="AV65" s="372"/>
      <c r="AW65" s="372"/>
      <c r="AX65" s="372"/>
      <c r="AY65" s="372"/>
      <c r="AZ65" s="372"/>
      <c r="BA65" s="372"/>
      <c r="BB65" s="372"/>
      <c r="BC65" s="372"/>
      <c r="BD65" s="372"/>
      <c r="BE65" s="372"/>
      <c r="BF65" s="372"/>
      <c r="BG65" s="372"/>
      <c r="BH65" s="372"/>
      <c r="BI65" s="372"/>
      <c r="BJ65" s="372"/>
      <c r="BK65" s="372"/>
      <c r="BL65" s="372"/>
      <c r="BM65" s="372"/>
      <c r="BN65" s="372"/>
      <c r="BO65" s="372"/>
      <c r="BP65" s="372"/>
      <c r="BQ65" s="372"/>
      <c r="BR65" s="372"/>
      <c r="BS65" s="372"/>
      <c r="BT65" s="372"/>
      <c r="BU65" s="372"/>
      <c r="BV65" s="372"/>
      <c r="BW65" s="372"/>
      <c r="BX65" s="372"/>
      <c r="BY65" s="372"/>
      <c r="BZ65" s="372"/>
      <c r="CA65" s="372"/>
      <c r="CB65" s="372"/>
      <c r="CC65" s="372"/>
      <c r="CD65" s="372"/>
      <c r="CE65" s="372"/>
      <c r="CF65" s="372"/>
      <c r="CG65" s="372"/>
      <c r="CH65" s="372"/>
      <c r="CI65" s="372"/>
      <c r="CJ65" s="372"/>
    </row>
    <row r="66" spans="1:88" ht="14.25">
      <c r="A66" s="404"/>
      <c r="B66" s="405"/>
      <c r="C66" s="406"/>
      <c r="D66" s="407"/>
      <c r="E66" s="408"/>
      <c r="F66" s="408"/>
      <c r="G66" s="214"/>
      <c r="H66" s="213"/>
      <c r="I66" s="360" t="e">
        <f t="shared" si="16"/>
        <v>#N/A</v>
      </c>
      <c r="J66" s="361" t="e">
        <f t="shared" si="17"/>
        <v>#N/A</v>
      </c>
      <c r="K66" s="362" t="e">
        <f t="shared" si="26"/>
        <v>#N/A</v>
      </c>
      <c r="L66" s="362" t="e">
        <f t="shared" si="27"/>
        <v>#N/A</v>
      </c>
      <c r="M66" s="362" t="e">
        <f t="shared" si="28"/>
        <v>#N/A</v>
      </c>
      <c r="N66" s="363" t="e">
        <f t="shared" si="18"/>
        <v>#N/A</v>
      </c>
      <c r="O66" s="364"/>
      <c r="P66" s="364"/>
      <c r="Q66" s="365">
        <f t="shared" si="19"/>
        <v>0</v>
      </c>
      <c r="R66" s="365">
        <f t="shared" si="20"/>
        <v>0</v>
      </c>
      <c r="T66" s="366" t="e">
        <f t="shared" si="29"/>
        <v>#DIV/0!</v>
      </c>
      <c r="U66" s="366" t="str">
        <f>IF(COUNTIF(T$39:T66,T66)=1,T66,"")</f>
        <v/>
      </c>
      <c r="V66" s="366" t="e">
        <f t="shared" si="30"/>
        <v>#DIV/0!</v>
      </c>
      <c r="W66" s="366" t="str">
        <f>IF(COUNTIF(V$39:V66,V66)=1,V66,"")</f>
        <v/>
      </c>
      <c r="X66" s="366" t="e">
        <f t="shared" si="31"/>
        <v>#DIV/0!</v>
      </c>
      <c r="Y66" s="367"/>
      <c r="AB66" s="365">
        <f t="shared" si="21"/>
        <v>0</v>
      </c>
      <c r="AC66" s="365">
        <f t="shared" si="22"/>
        <v>0</v>
      </c>
      <c r="AE66" s="366" t="e">
        <f t="shared" si="32"/>
        <v>#DIV/0!</v>
      </c>
      <c r="AF66" s="366" t="str">
        <f>IF(COUNTIF(AE$39:AE66,AE66)=1,AE66,"")</f>
        <v/>
      </c>
      <c r="AG66" s="366" t="e">
        <f t="shared" si="24"/>
        <v>#DIV/0!</v>
      </c>
      <c r="AH66" s="366" t="str">
        <f>IF(COUNTIF(AG$39:AG66,AG66)=1,AG66,"")</f>
        <v/>
      </c>
      <c r="AI66" s="366" t="e">
        <f t="shared" si="25"/>
        <v>#DIV/0!</v>
      </c>
      <c r="AJ66" s="346"/>
      <c r="AK66" s="346"/>
      <c r="AL66" s="346" t="e">
        <f>IF(Summary!$G$39="TAGSUF",'Gross Service Units'!AF66*'Gross Service Units'!E66,'Gross Service Units'!E66*'Gross Service Units'!T66)</f>
        <v>#DIV/0!</v>
      </c>
      <c r="AM66" s="372"/>
      <c r="AN66" s="372"/>
      <c r="AO66" s="372"/>
      <c r="AP66" s="372"/>
      <c r="AQ66" s="372"/>
      <c r="AR66" s="372"/>
      <c r="AS66" s="372"/>
      <c r="AT66" s="372"/>
      <c r="AU66" s="372"/>
      <c r="AV66" s="372"/>
      <c r="AW66" s="372"/>
      <c r="AX66" s="372"/>
      <c r="AY66" s="372"/>
      <c r="AZ66" s="372"/>
      <c r="BA66" s="372"/>
      <c r="BB66" s="372"/>
      <c r="BC66" s="372"/>
      <c r="BD66" s="372"/>
      <c r="BE66" s="372"/>
      <c r="BF66" s="372"/>
      <c r="BG66" s="372"/>
      <c r="BH66" s="372"/>
      <c r="BI66" s="372"/>
      <c r="BJ66" s="372"/>
      <c r="BK66" s="372"/>
      <c r="BL66" s="372"/>
      <c r="BM66" s="372"/>
      <c r="BN66" s="372"/>
      <c r="BO66" s="372"/>
      <c r="BP66" s="372"/>
      <c r="BQ66" s="372"/>
      <c r="BR66" s="372"/>
      <c r="BS66" s="372"/>
      <c r="BT66" s="372"/>
      <c r="BU66" s="372"/>
      <c r="BV66" s="372"/>
      <c r="BW66" s="372"/>
      <c r="BX66" s="372"/>
      <c r="BY66" s="372"/>
      <c r="BZ66" s="372"/>
      <c r="CA66" s="372"/>
      <c r="CB66" s="372"/>
      <c r="CC66" s="372"/>
      <c r="CD66" s="372"/>
      <c r="CE66" s="372"/>
      <c r="CF66" s="372"/>
      <c r="CG66" s="372"/>
      <c r="CH66" s="372"/>
      <c r="CI66" s="372"/>
      <c r="CJ66" s="372"/>
    </row>
    <row r="67" spans="1:88" ht="14.25">
      <c r="A67" s="404"/>
      <c r="B67" s="405"/>
      <c r="C67" s="406"/>
      <c r="D67" s="407"/>
      <c r="E67" s="408"/>
      <c r="F67" s="408"/>
      <c r="G67" s="214"/>
      <c r="H67" s="213"/>
      <c r="I67" s="360" t="e">
        <f t="shared" si="16"/>
        <v>#N/A</v>
      </c>
      <c r="J67" s="361" t="e">
        <f t="shared" si="17"/>
        <v>#N/A</v>
      </c>
      <c r="K67" s="362" t="e">
        <f t="shared" si="26"/>
        <v>#N/A</v>
      </c>
      <c r="L67" s="362" t="e">
        <f t="shared" si="27"/>
        <v>#N/A</v>
      </c>
      <c r="M67" s="362" t="e">
        <f t="shared" si="28"/>
        <v>#N/A</v>
      </c>
      <c r="N67" s="363" t="e">
        <f t="shared" si="18"/>
        <v>#N/A</v>
      </c>
      <c r="O67" s="364"/>
      <c r="P67" s="364"/>
      <c r="Q67" s="365">
        <f t="shared" si="19"/>
        <v>0</v>
      </c>
      <c r="R67" s="365">
        <f t="shared" si="20"/>
        <v>0</v>
      </c>
      <c r="T67" s="366" t="e">
        <f t="shared" si="29"/>
        <v>#DIV/0!</v>
      </c>
      <c r="U67" s="366" t="str">
        <f>IF(COUNTIF(T$39:T67,T67)=1,T67,"")</f>
        <v/>
      </c>
      <c r="V67" s="366" t="e">
        <f t="shared" si="30"/>
        <v>#DIV/0!</v>
      </c>
      <c r="W67" s="366" t="str">
        <f>IF(COUNTIF(V$39:V67,V67)=1,V67,"")</f>
        <v/>
      </c>
      <c r="X67" s="366" t="e">
        <f t="shared" si="31"/>
        <v>#DIV/0!</v>
      </c>
      <c r="Y67" s="367"/>
      <c r="AB67" s="365">
        <f t="shared" si="21"/>
        <v>0</v>
      </c>
      <c r="AC67" s="365">
        <f t="shared" si="22"/>
        <v>0</v>
      </c>
      <c r="AE67" s="366" t="e">
        <f t="shared" si="32"/>
        <v>#DIV/0!</v>
      </c>
      <c r="AF67" s="366" t="str">
        <f>IF(COUNTIF(AE$39:AE67,AE67)=1,AE67,"")</f>
        <v/>
      </c>
      <c r="AG67" s="366" t="e">
        <f t="shared" si="24"/>
        <v>#DIV/0!</v>
      </c>
      <c r="AH67" s="366" t="str">
        <f>IF(COUNTIF(AG$39:AG67,AG67)=1,AG67,"")</f>
        <v/>
      </c>
      <c r="AI67" s="366" t="e">
        <f t="shared" si="25"/>
        <v>#DIV/0!</v>
      </c>
      <c r="AJ67" s="346"/>
      <c r="AK67" s="346"/>
      <c r="AL67" s="346" t="e">
        <f>IF(Summary!$G$39="TAGSUF",'Gross Service Units'!AF67*'Gross Service Units'!E67,'Gross Service Units'!E67*'Gross Service Units'!T67)</f>
        <v>#DIV/0!</v>
      </c>
      <c r="AM67" s="372"/>
      <c r="AN67" s="372"/>
      <c r="AO67" s="372"/>
      <c r="AP67" s="372"/>
      <c r="AQ67" s="372"/>
      <c r="AR67" s="372"/>
      <c r="AS67" s="372"/>
      <c r="AT67" s="372"/>
      <c r="AU67" s="372"/>
      <c r="AV67" s="372"/>
      <c r="AW67" s="372"/>
      <c r="AX67" s="372"/>
      <c r="AY67" s="372"/>
      <c r="AZ67" s="372"/>
      <c r="BA67" s="372"/>
      <c r="BB67" s="372"/>
      <c r="BC67" s="372"/>
      <c r="BD67" s="372"/>
      <c r="BE67" s="372"/>
      <c r="BF67" s="372"/>
      <c r="BG67" s="372"/>
      <c r="BH67" s="372"/>
      <c r="BI67" s="372"/>
      <c r="BJ67" s="372"/>
      <c r="BK67" s="372"/>
      <c r="BL67" s="372"/>
      <c r="BM67" s="372"/>
      <c r="BN67" s="372"/>
      <c r="BO67" s="372"/>
      <c r="BP67" s="372"/>
      <c r="BQ67" s="372"/>
      <c r="BR67" s="372"/>
      <c r="BS67" s="372"/>
      <c r="BT67" s="372"/>
      <c r="BU67" s="372"/>
      <c r="BV67" s="372"/>
      <c r="BW67" s="372"/>
      <c r="BX67" s="372"/>
      <c r="BY67" s="372"/>
      <c r="BZ67" s="372"/>
      <c r="CA67" s="372"/>
      <c r="CB67" s="372"/>
      <c r="CC67" s="372"/>
      <c r="CD67" s="372"/>
      <c r="CE67" s="372"/>
      <c r="CF67" s="372"/>
      <c r="CG67" s="372"/>
      <c r="CH67" s="372"/>
      <c r="CI67" s="372"/>
      <c r="CJ67" s="372"/>
    </row>
    <row r="68" spans="1:88" ht="14.25">
      <c r="A68" s="404"/>
      <c r="B68" s="405"/>
      <c r="C68" s="406"/>
      <c r="D68" s="407"/>
      <c r="E68" s="408"/>
      <c r="F68" s="408"/>
      <c r="G68" s="214"/>
      <c r="H68" s="213"/>
      <c r="I68" s="360" t="e">
        <f t="shared" si="16"/>
        <v>#N/A</v>
      </c>
      <c r="J68" s="361" t="e">
        <f t="shared" si="17"/>
        <v>#N/A</v>
      </c>
      <c r="K68" s="362" t="e">
        <f t="shared" si="26"/>
        <v>#N/A</v>
      </c>
      <c r="L68" s="362" t="e">
        <f t="shared" si="27"/>
        <v>#N/A</v>
      </c>
      <c r="M68" s="362" t="e">
        <f t="shared" si="28"/>
        <v>#N/A</v>
      </c>
      <c r="N68" s="363" t="e">
        <f t="shared" si="18"/>
        <v>#N/A</v>
      </c>
      <c r="O68" s="364"/>
      <c r="P68" s="364"/>
      <c r="Q68" s="365">
        <f t="shared" si="19"/>
        <v>0</v>
      </c>
      <c r="R68" s="365">
        <f t="shared" si="20"/>
        <v>0</v>
      </c>
      <c r="T68" s="366" t="e">
        <f t="shared" si="29"/>
        <v>#DIV/0!</v>
      </c>
      <c r="U68" s="366" t="str">
        <f>IF(COUNTIF(T$39:T68,T68)=1,T68,"")</f>
        <v/>
      </c>
      <c r="V68" s="366" t="e">
        <f t="shared" si="30"/>
        <v>#DIV/0!</v>
      </c>
      <c r="W68" s="366" t="str">
        <f>IF(COUNTIF(V$39:V68,V68)=1,V68,"")</f>
        <v/>
      </c>
      <c r="X68" s="366" t="e">
        <f t="shared" si="31"/>
        <v>#DIV/0!</v>
      </c>
      <c r="Y68" s="367"/>
      <c r="AB68" s="365">
        <f t="shared" si="21"/>
        <v>0</v>
      </c>
      <c r="AC68" s="365">
        <f t="shared" si="22"/>
        <v>0</v>
      </c>
      <c r="AE68" s="366" t="e">
        <f t="shared" si="32"/>
        <v>#DIV/0!</v>
      </c>
      <c r="AF68" s="366" t="str">
        <f>IF(COUNTIF(AE$39:AE68,AE68)=1,AE68,"")</f>
        <v/>
      </c>
      <c r="AG68" s="366" t="e">
        <f t="shared" si="24"/>
        <v>#DIV/0!</v>
      </c>
      <c r="AH68" s="366" t="str">
        <f>IF(COUNTIF(AG$39:AG68,AG68)=1,AG68,"")</f>
        <v/>
      </c>
      <c r="AI68" s="366" t="e">
        <f t="shared" si="25"/>
        <v>#DIV/0!</v>
      </c>
      <c r="AJ68" s="346"/>
      <c r="AK68" s="346"/>
      <c r="AL68" s="346" t="e">
        <f>IF(Summary!$G$39="TAGSUF",'Gross Service Units'!AF68*'Gross Service Units'!E68,'Gross Service Units'!E68*'Gross Service Units'!T68)</f>
        <v>#DIV/0!</v>
      </c>
      <c r="AM68" s="372"/>
      <c r="AN68" s="372"/>
      <c r="AO68" s="372"/>
      <c r="AP68" s="372"/>
      <c r="AQ68" s="372"/>
      <c r="AR68" s="372"/>
      <c r="AS68" s="372"/>
      <c r="AT68" s="372"/>
      <c r="AU68" s="372"/>
      <c r="AV68" s="372"/>
      <c r="AW68" s="372"/>
      <c r="AX68" s="372"/>
      <c r="AY68" s="372"/>
      <c r="AZ68" s="372"/>
      <c r="BA68" s="372"/>
      <c r="BB68" s="372"/>
      <c r="BC68" s="372"/>
      <c r="BD68" s="372"/>
      <c r="BE68" s="372"/>
      <c r="BF68" s="372"/>
      <c r="BG68" s="372"/>
      <c r="BH68" s="372"/>
      <c r="BI68" s="372"/>
      <c r="BJ68" s="372"/>
      <c r="BK68" s="372"/>
      <c r="BL68" s="372"/>
      <c r="BM68" s="372"/>
      <c r="BN68" s="372"/>
      <c r="BO68" s="372"/>
      <c r="BP68" s="372"/>
      <c r="BQ68" s="372"/>
      <c r="BR68" s="372"/>
      <c r="BS68" s="372"/>
      <c r="BT68" s="372"/>
      <c r="BU68" s="372"/>
      <c r="BV68" s="372"/>
      <c r="BW68" s="372"/>
      <c r="BX68" s="372"/>
      <c r="BY68" s="372"/>
      <c r="BZ68" s="372"/>
      <c r="CA68" s="372"/>
      <c r="CB68" s="372"/>
      <c r="CC68" s="372"/>
      <c r="CD68" s="372"/>
      <c r="CE68" s="372"/>
      <c r="CF68" s="372"/>
      <c r="CG68" s="372"/>
      <c r="CH68" s="372"/>
      <c r="CI68" s="372"/>
      <c r="CJ68" s="372"/>
    </row>
    <row r="69" spans="1:88" ht="14.25">
      <c r="A69" s="404"/>
      <c r="B69" s="405"/>
      <c r="C69" s="406"/>
      <c r="D69" s="407"/>
      <c r="E69" s="408"/>
      <c r="F69" s="408"/>
      <c r="G69" s="214"/>
      <c r="H69" s="213"/>
      <c r="I69" s="360" t="e">
        <f t="shared" si="16"/>
        <v>#N/A</v>
      </c>
      <c r="J69" s="361" t="e">
        <f t="shared" si="17"/>
        <v>#N/A</v>
      </c>
      <c r="K69" s="362" t="e">
        <f t="shared" si="26"/>
        <v>#N/A</v>
      </c>
      <c r="L69" s="362" t="e">
        <f t="shared" si="27"/>
        <v>#N/A</v>
      </c>
      <c r="M69" s="362" t="e">
        <f t="shared" si="28"/>
        <v>#N/A</v>
      </c>
      <c r="N69" s="363" t="e">
        <f t="shared" si="18"/>
        <v>#N/A</v>
      </c>
      <c r="O69" s="364"/>
      <c r="P69" s="364"/>
      <c r="Q69" s="365">
        <f t="shared" si="19"/>
        <v>0</v>
      </c>
      <c r="R69" s="365">
        <f t="shared" si="20"/>
        <v>0</v>
      </c>
      <c r="T69" s="366" t="e">
        <f t="shared" si="29"/>
        <v>#DIV/0!</v>
      </c>
      <c r="U69" s="366" t="str">
        <f>IF(COUNTIF(T$39:T69,T69)=1,T69,"")</f>
        <v/>
      </c>
      <c r="V69" s="366" t="e">
        <f t="shared" si="30"/>
        <v>#DIV/0!</v>
      </c>
      <c r="W69" s="366" t="str">
        <f>IF(COUNTIF(V$39:V69,V69)=1,V69,"")</f>
        <v/>
      </c>
      <c r="X69" s="366" t="e">
        <f t="shared" si="31"/>
        <v>#DIV/0!</v>
      </c>
      <c r="Y69" s="367"/>
      <c r="AB69" s="365">
        <f t="shared" si="21"/>
        <v>0</v>
      </c>
      <c r="AC69" s="365">
        <f t="shared" si="22"/>
        <v>0</v>
      </c>
      <c r="AE69" s="366" t="e">
        <f t="shared" si="32"/>
        <v>#DIV/0!</v>
      </c>
      <c r="AF69" s="366" t="str">
        <f>IF(COUNTIF(AE$39:AE69,AE69)=1,AE69,"")</f>
        <v/>
      </c>
      <c r="AG69" s="366" t="e">
        <f t="shared" si="24"/>
        <v>#DIV/0!</v>
      </c>
      <c r="AH69" s="366" t="str">
        <f>IF(COUNTIF(AG$39:AG69,AG69)=1,AG69,"")</f>
        <v/>
      </c>
      <c r="AI69" s="366" t="e">
        <f t="shared" si="25"/>
        <v>#DIV/0!</v>
      </c>
      <c r="AJ69" s="346"/>
      <c r="AK69" s="346"/>
      <c r="AL69" s="346" t="e">
        <f>IF(Summary!$G$39="TAGSUF",'Gross Service Units'!AF69*'Gross Service Units'!E69,'Gross Service Units'!E69*'Gross Service Units'!T69)</f>
        <v>#DIV/0!</v>
      </c>
      <c r="AM69" s="372"/>
      <c r="AN69" s="372"/>
      <c r="AO69" s="372"/>
      <c r="AP69" s="372"/>
      <c r="AQ69" s="372"/>
      <c r="AR69" s="372"/>
      <c r="AS69" s="372"/>
      <c r="AT69" s="372"/>
      <c r="AU69" s="372"/>
      <c r="AV69" s="372"/>
      <c r="AW69" s="372"/>
      <c r="AX69" s="372"/>
      <c r="AY69" s="372"/>
      <c r="AZ69" s="372"/>
      <c r="BA69" s="372"/>
      <c r="BB69" s="372"/>
      <c r="BC69" s="372"/>
      <c r="BD69" s="372"/>
      <c r="BE69" s="372"/>
      <c r="BF69" s="372"/>
      <c r="BG69" s="372"/>
      <c r="BH69" s="372"/>
      <c r="BI69" s="372"/>
      <c r="BJ69" s="372"/>
      <c r="BK69" s="372"/>
      <c r="BL69" s="372"/>
      <c r="BM69" s="372"/>
      <c r="BN69" s="372"/>
      <c r="BO69" s="372"/>
      <c r="BP69" s="372"/>
      <c r="BQ69" s="372"/>
      <c r="BR69" s="372"/>
      <c r="BS69" s="372"/>
      <c r="BT69" s="372"/>
      <c r="BU69" s="372"/>
      <c r="BV69" s="372"/>
      <c r="BW69" s="372"/>
      <c r="BX69" s="372"/>
      <c r="BY69" s="372"/>
      <c r="BZ69" s="372"/>
      <c r="CA69" s="372"/>
      <c r="CB69" s="372"/>
      <c r="CC69" s="372"/>
      <c r="CD69" s="372"/>
      <c r="CE69" s="372"/>
      <c r="CF69" s="372"/>
      <c r="CG69" s="372"/>
      <c r="CH69" s="372"/>
      <c r="CI69" s="372"/>
      <c r="CJ69" s="372"/>
    </row>
    <row r="70" spans="1:88" ht="14.25">
      <c r="A70" s="404"/>
      <c r="B70" s="405"/>
      <c r="C70" s="406"/>
      <c r="D70" s="407"/>
      <c r="E70" s="408"/>
      <c r="F70" s="408"/>
      <c r="G70" s="214"/>
      <c r="H70" s="213"/>
      <c r="I70" s="360" t="e">
        <f t="shared" si="16"/>
        <v>#N/A</v>
      </c>
      <c r="J70" s="361" t="e">
        <f t="shared" si="17"/>
        <v>#N/A</v>
      </c>
      <c r="K70" s="362" t="e">
        <f t="shared" si="26"/>
        <v>#N/A</v>
      </c>
      <c r="L70" s="362" t="e">
        <f t="shared" si="27"/>
        <v>#N/A</v>
      </c>
      <c r="M70" s="362" t="e">
        <f t="shared" si="28"/>
        <v>#N/A</v>
      </c>
      <c r="N70" s="363" t="e">
        <f t="shared" si="18"/>
        <v>#N/A</v>
      </c>
      <c r="O70" s="364"/>
      <c r="P70" s="364"/>
      <c r="Q70" s="365">
        <f t="shared" si="19"/>
        <v>0</v>
      </c>
      <c r="R70" s="365">
        <f t="shared" si="20"/>
        <v>0</v>
      </c>
      <c r="T70" s="366" t="e">
        <f t="shared" si="29"/>
        <v>#DIV/0!</v>
      </c>
      <c r="U70" s="366" t="str">
        <f>IF(COUNTIF(T$39:T70,T70)=1,T70,"")</f>
        <v/>
      </c>
      <c r="V70" s="366" t="e">
        <f t="shared" si="30"/>
        <v>#DIV/0!</v>
      </c>
      <c r="W70" s="366" t="str">
        <f>IF(COUNTIF(V$39:V70,V70)=1,V70,"")</f>
        <v/>
      </c>
      <c r="X70" s="366" t="e">
        <f t="shared" si="31"/>
        <v>#DIV/0!</v>
      </c>
      <c r="Y70" s="367"/>
      <c r="AB70" s="365">
        <f t="shared" si="21"/>
        <v>0</v>
      </c>
      <c r="AC70" s="365">
        <f t="shared" si="22"/>
        <v>0</v>
      </c>
      <c r="AE70" s="366" t="e">
        <f t="shared" si="32"/>
        <v>#DIV/0!</v>
      </c>
      <c r="AF70" s="366" t="str">
        <f>IF(COUNTIF(AE$39:AE70,AE70)=1,AE70,"")</f>
        <v/>
      </c>
      <c r="AG70" s="366" t="e">
        <f t="shared" si="24"/>
        <v>#DIV/0!</v>
      </c>
      <c r="AH70" s="366" t="str">
        <f>IF(COUNTIF(AG$39:AG70,AG70)=1,AG70,"")</f>
        <v/>
      </c>
      <c r="AI70" s="366" t="e">
        <f t="shared" si="25"/>
        <v>#DIV/0!</v>
      </c>
      <c r="AJ70" s="346"/>
      <c r="AK70" s="346"/>
      <c r="AL70" s="346" t="e">
        <f>IF(Summary!$G$39="TAGSUF",'Gross Service Units'!AF70*'Gross Service Units'!E70,'Gross Service Units'!E70*'Gross Service Units'!T70)</f>
        <v>#DIV/0!</v>
      </c>
      <c r="AM70" s="372"/>
      <c r="AN70" s="372"/>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row>
    <row r="71" spans="1:88" ht="14.25">
      <c r="A71" s="404"/>
      <c r="B71" s="405"/>
      <c r="C71" s="406"/>
      <c r="D71" s="407"/>
      <c r="E71" s="408"/>
      <c r="F71" s="408"/>
      <c r="G71" s="214"/>
      <c r="H71" s="213"/>
      <c r="I71" s="360" t="e">
        <f t="shared" ref="I71:I102" si="33">VLOOKUP(D71,$B$10:$D$28,3,FALSE)</f>
        <v>#N/A</v>
      </c>
      <c r="J71" s="361" t="e">
        <f t="shared" ref="J71:J102" si="34">I71*F71</f>
        <v>#N/A</v>
      </c>
      <c r="K71" s="362" t="e">
        <f t="shared" si="26"/>
        <v>#N/A</v>
      </c>
      <c r="L71" s="362" t="e">
        <f t="shared" si="27"/>
        <v>#N/A</v>
      </c>
      <c r="M71" s="362" t="e">
        <f t="shared" ref="M71:M134" si="35">K71*L71</f>
        <v>#N/A</v>
      </c>
      <c r="N71" s="363" t="e">
        <f t="shared" ref="N71:N102" si="36">VLOOKUP(J71,$I$10:$J$23,2,FALSE)</f>
        <v>#N/A</v>
      </c>
      <c r="O71" s="364"/>
      <c r="P71" s="364"/>
      <c r="Q71" s="365">
        <f t="shared" ref="Q71:Q134" si="37">IF(ISERROR(1*N71),0,1*N71)</f>
        <v>0</v>
      </c>
      <c r="R71" s="365">
        <f t="shared" ref="R71:R102" si="38">Q71*E71</f>
        <v>0</v>
      </c>
      <c r="T71" s="366" t="e">
        <f t="shared" ref="T71:T134" si="39">Q71*$V$31</f>
        <v>#DIV/0!</v>
      </c>
      <c r="U71" s="366" t="str">
        <f>IF(COUNTIF(T$39:T71,T71)=1,T71,"")</f>
        <v/>
      </c>
      <c r="V71" s="366" t="e">
        <f t="shared" ref="V71:V134" si="40">IF(T71=0,0,IF(T71&lt;$V$33,$V$33,T71))</f>
        <v>#DIV/0!</v>
      </c>
      <c r="W71" s="366" t="str">
        <f>IF(COUNTIF(V$39:V71,V71)=1,V71,"")</f>
        <v/>
      </c>
      <c r="X71" s="366" t="e">
        <f t="shared" ref="X71:X134" si="41">V71*$E71</f>
        <v>#DIV/0!</v>
      </c>
      <c r="Y71" s="367"/>
      <c r="AB71" s="365">
        <f t="shared" ref="AB71:AB102" si="42">IF(ISERROR(N71),0,N71)*IF(ISERROR(M71),0,M71)*52</f>
        <v>0</v>
      </c>
      <c r="AC71" s="365">
        <f t="shared" ref="AC71:AC102" si="43">E71*AB71</f>
        <v>0</v>
      </c>
      <c r="AE71" s="366" t="e">
        <f t="shared" si="32"/>
        <v>#DIV/0!</v>
      </c>
      <c r="AF71" s="366" t="str">
        <f>IF(COUNTIF(AE$39:AE71,AE71)=1,AE71,"")</f>
        <v/>
      </c>
      <c r="AG71" s="366" t="e">
        <f t="shared" ref="AG71:AG134" si="44">IF(AE71=0,0,IF(AE71&lt;$AG$33,$AG$33,AE71))</f>
        <v>#DIV/0!</v>
      </c>
      <c r="AH71" s="366" t="str">
        <f>IF(COUNTIF(AG$39:AG71,AG71)=1,AG71,"")</f>
        <v/>
      </c>
      <c r="AI71" s="366" t="e">
        <f t="shared" ref="AI71:AI134" si="45">AG71*$E71</f>
        <v>#DIV/0!</v>
      </c>
      <c r="AJ71" s="346"/>
      <c r="AK71" s="346"/>
      <c r="AL71" s="346" t="e">
        <f>IF(Summary!$G$39="TAGSUF",'Gross Service Units'!AF71*'Gross Service Units'!E71,'Gross Service Units'!E71*'Gross Service Units'!T71)</f>
        <v>#DIV/0!</v>
      </c>
      <c r="AM71" s="372"/>
      <c r="AN71" s="372"/>
      <c r="AO71" s="372"/>
      <c r="AP71" s="372"/>
      <c r="AQ71" s="372"/>
      <c r="AR71" s="372"/>
      <c r="AS71" s="372"/>
      <c r="AT71" s="372"/>
      <c r="AU71" s="372"/>
      <c r="AV71" s="372"/>
      <c r="AW71" s="372"/>
      <c r="AX71" s="372"/>
      <c r="AY71" s="372"/>
      <c r="AZ71" s="372"/>
      <c r="BA71" s="372"/>
      <c r="BB71" s="372"/>
      <c r="BC71" s="372"/>
      <c r="BD71" s="372"/>
      <c r="BE71" s="372"/>
      <c r="BF71" s="372"/>
      <c r="BG71" s="372"/>
      <c r="BH71" s="372"/>
      <c r="BI71" s="372"/>
      <c r="BJ71" s="372"/>
      <c r="BK71" s="372"/>
      <c r="BL71" s="372"/>
      <c r="BM71" s="372"/>
      <c r="BN71" s="372"/>
      <c r="BO71" s="372"/>
      <c r="BP71" s="372"/>
      <c r="BQ71" s="372"/>
      <c r="BR71" s="372"/>
      <c r="BS71" s="372"/>
      <c r="BT71" s="372"/>
      <c r="BU71" s="372"/>
      <c r="BV71" s="372"/>
      <c r="BW71" s="372"/>
      <c r="BX71" s="372"/>
      <c r="BY71" s="372"/>
      <c r="BZ71" s="372"/>
      <c r="CA71" s="372"/>
      <c r="CB71" s="372"/>
      <c r="CC71" s="372"/>
      <c r="CD71" s="372"/>
      <c r="CE71" s="372"/>
      <c r="CF71" s="372"/>
      <c r="CG71" s="372"/>
      <c r="CH71" s="372"/>
      <c r="CI71" s="372"/>
      <c r="CJ71" s="372"/>
    </row>
    <row r="72" spans="1:88" ht="14.25">
      <c r="A72" s="404"/>
      <c r="B72" s="405"/>
      <c r="C72" s="406"/>
      <c r="D72" s="407"/>
      <c r="E72" s="408"/>
      <c r="F72" s="408"/>
      <c r="G72" s="214"/>
      <c r="H72" s="213"/>
      <c r="I72" s="360" t="e">
        <f t="shared" si="33"/>
        <v>#N/A</v>
      </c>
      <c r="J72" s="361" t="e">
        <f t="shared" si="34"/>
        <v>#N/A</v>
      </c>
      <c r="K72" s="362" t="e">
        <f t="shared" si="26"/>
        <v>#N/A</v>
      </c>
      <c r="L72" s="362" t="e">
        <f t="shared" si="27"/>
        <v>#N/A</v>
      </c>
      <c r="M72" s="362" t="e">
        <f t="shared" si="35"/>
        <v>#N/A</v>
      </c>
      <c r="N72" s="363" t="e">
        <f t="shared" si="36"/>
        <v>#N/A</v>
      </c>
      <c r="O72" s="364"/>
      <c r="P72" s="364"/>
      <c r="Q72" s="365">
        <f t="shared" si="37"/>
        <v>0</v>
      </c>
      <c r="R72" s="365">
        <f t="shared" si="38"/>
        <v>0</v>
      </c>
      <c r="T72" s="366" t="e">
        <f t="shared" si="39"/>
        <v>#DIV/0!</v>
      </c>
      <c r="U72" s="366" t="str">
        <f>IF(COUNTIF(T$39:T72,T72)=1,T72,"")</f>
        <v/>
      </c>
      <c r="V72" s="366" t="e">
        <f t="shared" si="40"/>
        <v>#DIV/0!</v>
      </c>
      <c r="W72" s="366" t="str">
        <f>IF(COUNTIF(V$39:V72,V72)=1,V72,"")</f>
        <v/>
      </c>
      <c r="X72" s="366" t="e">
        <f t="shared" si="41"/>
        <v>#DIV/0!</v>
      </c>
      <c r="Y72" s="367"/>
      <c r="AB72" s="365">
        <f t="shared" si="42"/>
        <v>0</v>
      </c>
      <c r="AC72" s="365">
        <f t="shared" si="43"/>
        <v>0</v>
      </c>
      <c r="AE72" s="366" t="e">
        <f t="shared" si="32"/>
        <v>#DIV/0!</v>
      </c>
      <c r="AF72" s="366" t="str">
        <f>IF(COUNTIF(AE$39:AE72,AE72)=1,AE72,"")</f>
        <v/>
      </c>
      <c r="AG72" s="366" t="e">
        <f t="shared" si="44"/>
        <v>#DIV/0!</v>
      </c>
      <c r="AH72" s="366" t="str">
        <f>IF(COUNTIF(AG$39:AG72,AG72)=1,AG72,"")</f>
        <v/>
      </c>
      <c r="AI72" s="366" t="e">
        <f t="shared" si="45"/>
        <v>#DIV/0!</v>
      </c>
      <c r="AJ72" s="346"/>
      <c r="AK72" s="346"/>
      <c r="AL72" s="346" t="e">
        <f>IF(Summary!$G$39="TAGSUF",'Gross Service Units'!AF72*'Gross Service Units'!E72,'Gross Service Units'!E72*'Gross Service Units'!T72)</f>
        <v>#DIV/0!</v>
      </c>
      <c r="AM72" s="372"/>
      <c r="AN72" s="372"/>
      <c r="AO72" s="372"/>
      <c r="AP72" s="372"/>
      <c r="AQ72" s="372"/>
      <c r="AR72" s="372"/>
      <c r="AS72" s="372"/>
      <c r="AT72" s="372"/>
      <c r="AU72" s="372"/>
      <c r="AV72" s="372"/>
      <c r="AW72" s="372"/>
      <c r="AX72" s="372"/>
      <c r="AY72" s="372"/>
      <c r="AZ72" s="372"/>
      <c r="BA72" s="372"/>
      <c r="BB72" s="372"/>
      <c r="BC72" s="372"/>
      <c r="BD72" s="372"/>
      <c r="BE72" s="372"/>
      <c r="BF72" s="372"/>
      <c r="BG72" s="372"/>
      <c r="BH72" s="372"/>
      <c r="BI72" s="372"/>
      <c r="BJ72" s="372"/>
      <c r="BK72" s="372"/>
      <c r="BL72" s="372"/>
      <c r="BM72" s="372"/>
      <c r="BN72" s="372"/>
      <c r="BO72" s="372"/>
      <c r="BP72" s="372"/>
      <c r="BQ72" s="372"/>
      <c r="BR72" s="372"/>
      <c r="BS72" s="372"/>
      <c r="BT72" s="372"/>
      <c r="BU72" s="372"/>
      <c r="BV72" s="372"/>
      <c r="BW72" s="372"/>
      <c r="BX72" s="372"/>
      <c r="BY72" s="372"/>
      <c r="BZ72" s="372"/>
      <c r="CA72" s="372"/>
      <c r="CB72" s="372"/>
      <c r="CC72" s="372"/>
      <c r="CD72" s="372"/>
      <c r="CE72" s="372"/>
      <c r="CF72" s="372"/>
      <c r="CG72" s="372"/>
      <c r="CH72" s="372"/>
      <c r="CI72" s="372"/>
      <c r="CJ72" s="372"/>
    </row>
    <row r="73" spans="1:88" ht="14.25">
      <c r="A73" s="404"/>
      <c r="B73" s="405"/>
      <c r="C73" s="406"/>
      <c r="D73" s="407"/>
      <c r="E73" s="408"/>
      <c r="F73" s="408"/>
      <c r="G73" s="214"/>
      <c r="H73" s="213"/>
      <c r="I73" s="360" t="e">
        <f t="shared" si="33"/>
        <v>#N/A</v>
      </c>
      <c r="J73" s="361" t="e">
        <f t="shared" si="34"/>
        <v>#N/A</v>
      </c>
      <c r="K73" s="362" t="e">
        <f t="shared" si="26"/>
        <v>#N/A</v>
      </c>
      <c r="L73" s="362" t="e">
        <f t="shared" si="27"/>
        <v>#N/A</v>
      </c>
      <c r="M73" s="362" t="e">
        <f t="shared" si="35"/>
        <v>#N/A</v>
      </c>
      <c r="N73" s="363" t="e">
        <f t="shared" si="36"/>
        <v>#N/A</v>
      </c>
      <c r="O73" s="364"/>
      <c r="P73" s="364"/>
      <c r="Q73" s="365">
        <f t="shared" si="37"/>
        <v>0</v>
      </c>
      <c r="R73" s="365">
        <f t="shared" si="38"/>
        <v>0</v>
      </c>
      <c r="T73" s="366" t="e">
        <f t="shared" si="39"/>
        <v>#DIV/0!</v>
      </c>
      <c r="U73" s="366" t="str">
        <f>IF(COUNTIF(T$39:T73,T73)=1,T73,"")</f>
        <v/>
      </c>
      <c r="V73" s="366" t="e">
        <f t="shared" si="40"/>
        <v>#DIV/0!</v>
      </c>
      <c r="W73" s="366" t="str">
        <f>IF(COUNTIF(V$39:V73,V73)=1,V73,"")</f>
        <v/>
      </c>
      <c r="X73" s="366" t="e">
        <f t="shared" si="41"/>
        <v>#DIV/0!</v>
      </c>
      <c r="Y73" s="367"/>
      <c r="AB73" s="365">
        <f t="shared" si="42"/>
        <v>0</v>
      </c>
      <c r="AC73" s="365">
        <f t="shared" si="43"/>
        <v>0</v>
      </c>
      <c r="AE73" s="366" t="e">
        <f t="shared" si="32"/>
        <v>#DIV/0!</v>
      </c>
      <c r="AF73" s="366" t="str">
        <f>IF(COUNTIF(AE$39:AE73,AE73)=1,AE73,"")</f>
        <v/>
      </c>
      <c r="AG73" s="366" t="e">
        <f t="shared" si="44"/>
        <v>#DIV/0!</v>
      </c>
      <c r="AH73" s="366" t="str">
        <f>IF(COUNTIF(AG$39:AG73,AG73)=1,AG73,"")</f>
        <v/>
      </c>
      <c r="AI73" s="366" t="e">
        <f t="shared" si="45"/>
        <v>#DIV/0!</v>
      </c>
      <c r="AJ73" s="346"/>
      <c r="AK73" s="346"/>
      <c r="AL73" s="346" t="e">
        <f>IF(Summary!$G$39="TAGSUF",'Gross Service Units'!AF73*'Gross Service Units'!E73,'Gross Service Units'!E73*'Gross Service Units'!T73)</f>
        <v>#DIV/0!</v>
      </c>
      <c r="AM73" s="372"/>
      <c r="AN73" s="372"/>
      <c r="AO73" s="372"/>
      <c r="AP73" s="372"/>
      <c r="AQ73" s="372"/>
      <c r="AR73" s="372"/>
      <c r="AS73" s="372"/>
      <c r="AT73" s="372"/>
      <c r="AU73" s="372"/>
      <c r="AV73" s="372"/>
      <c r="AW73" s="372"/>
      <c r="AX73" s="372"/>
      <c r="AY73" s="372"/>
      <c r="AZ73" s="372"/>
      <c r="BA73" s="372"/>
      <c r="BB73" s="372"/>
      <c r="BC73" s="372"/>
      <c r="BD73" s="372"/>
      <c r="BE73" s="372"/>
      <c r="BF73" s="372"/>
      <c r="BG73" s="372"/>
      <c r="BH73" s="372"/>
      <c r="BI73" s="372"/>
      <c r="BJ73" s="372"/>
      <c r="BK73" s="372"/>
      <c r="BL73" s="372"/>
      <c r="BM73" s="372"/>
      <c r="BN73" s="372"/>
      <c r="BO73" s="372"/>
      <c r="BP73" s="372"/>
      <c r="BQ73" s="372"/>
      <c r="BR73" s="372"/>
      <c r="BS73" s="372"/>
      <c r="BT73" s="372"/>
      <c r="BU73" s="372"/>
      <c r="BV73" s="372"/>
      <c r="BW73" s="372"/>
      <c r="BX73" s="372"/>
      <c r="BY73" s="372"/>
      <c r="BZ73" s="372"/>
      <c r="CA73" s="372"/>
      <c r="CB73" s="372"/>
      <c r="CC73" s="372"/>
      <c r="CD73" s="372"/>
      <c r="CE73" s="372"/>
      <c r="CF73" s="372"/>
      <c r="CG73" s="372"/>
      <c r="CH73" s="372"/>
      <c r="CI73" s="372"/>
      <c r="CJ73" s="372"/>
    </row>
    <row r="74" spans="1:88" ht="14.25">
      <c r="A74" s="404"/>
      <c r="B74" s="405"/>
      <c r="C74" s="406"/>
      <c r="D74" s="407"/>
      <c r="E74" s="408"/>
      <c r="F74" s="408"/>
      <c r="G74" s="214"/>
      <c r="H74" s="213"/>
      <c r="I74" s="360" t="e">
        <f t="shared" si="33"/>
        <v>#N/A</v>
      </c>
      <c r="J74" s="361" t="e">
        <f t="shared" si="34"/>
        <v>#N/A</v>
      </c>
      <c r="K74" s="362" t="e">
        <f t="shared" si="26"/>
        <v>#N/A</v>
      </c>
      <c r="L74" s="362" t="e">
        <f t="shared" si="27"/>
        <v>#N/A</v>
      </c>
      <c r="M74" s="362" t="e">
        <f t="shared" si="35"/>
        <v>#N/A</v>
      </c>
      <c r="N74" s="363" t="e">
        <f t="shared" si="36"/>
        <v>#N/A</v>
      </c>
      <c r="O74" s="364"/>
      <c r="P74" s="364"/>
      <c r="Q74" s="365">
        <f t="shared" si="37"/>
        <v>0</v>
      </c>
      <c r="R74" s="365">
        <f t="shared" si="38"/>
        <v>0</v>
      </c>
      <c r="T74" s="366" t="e">
        <f t="shared" si="39"/>
        <v>#DIV/0!</v>
      </c>
      <c r="U74" s="366" t="str">
        <f>IF(COUNTIF(T$39:T74,T74)=1,T74,"")</f>
        <v/>
      </c>
      <c r="V74" s="366" t="e">
        <f t="shared" si="40"/>
        <v>#DIV/0!</v>
      </c>
      <c r="W74" s="366" t="str">
        <f>IF(COUNTIF(V$39:V74,V74)=1,V74,"")</f>
        <v/>
      </c>
      <c r="X74" s="366" t="e">
        <f t="shared" si="41"/>
        <v>#DIV/0!</v>
      </c>
      <c r="Y74" s="367"/>
      <c r="AB74" s="365">
        <f t="shared" si="42"/>
        <v>0</v>
      </c>
      <c r="AC74" s="365">
        <f t="shared" si="43"/>
        <v>0</v>
      </c>
      <c r="AE74" s="366" t="e">
        <f t="shared" si="32"/>
        <v>#DIV/0!</v>
      </c>
      <c r="AF74" s="366" t="str">
        <f>IF(COUNTIF(AE$39:AE74,AE74)=1,AE74,"")</f>
        <v/>
      </c>
      <c r="AG74" s="366" t="e">
        <f t="shared" si="44"/>
        <v>#DIV/0!</v>
      </c>
      <c r="AH74" s="366" t="str">
        <f>IF(COUNTIF(AG$39:AG74,AG74)=1,AG74,"")</f>
        <v/>
      </c>
      <c r="AI74" s="366" t="e">
        <f t="shared" si="45"/>
        <v>#DIV/0!</v>
      </c>
      <c r="AJ74" s="346"/>
      <c r="AK74" s="346"/>
      <c r="AL74" s="346" t="e">
        <f>IF(Summary!$G$39="TAGSUF",'Gross Service Units'!AF74*'Gross Service Units'!E74,'Gross Service Units'!E74*'Gross Service Units'!T74)</f>
        <v>#DIV/0!</v>
      </c>
      <c r="AM74" s="372"/>
      <c r="AN74" s="372"/>
      <c r="AO74" s="372"/>
      <c r="AP74" s="372"/>
      <c r="AQ74" s="372"/>
      <c r="AR74" s="372"/>
      <c r="AS74" s="372"/>
      <c r="AT74" s="372"/>
      <c r="AU74" s="372"/>
      <c r="AV74" s="372"/>
      <c r="AW74" s="372"/>
      <c r="AX74" s="372"/>
      <c r="AY74" s="372"/>
      <c r="AZ74" s="372"/>
      <c r="BA74" s="372"/>
      <c r="BB74" s="372"/>
      <c r="BC74" s="372"/>
      <c r="BD74" s="372"/>
      <c r="BE74" s="372"/>
      <c r="BF74" s="372"/>
      <c r="BG74" s="372"/>
      <c r="BH74" s="372"/>
      <c r="BI74" s="372"/>
      <c r="BJ74" s="372"/>
      <c r="BK74" s="372"/>
      <c r="BL74" s="372"/>
      <c r="BM74" s="372"/>
      <c r="BN74" s="372"/>
      <c r="BO74" s="372"/>
      <c r="BP74" s="372"/>
      <c r="BQ74" s="372"/>
      <c r="BR74" s="372"/>
      <c r="BS74" s="372"/>
      <c r="BT74" s="372"/>
      <c r="BU74" s="372"/>
      <c r="BV74" s="372"/>
      <c r="BW74" s="372"/>
      <c r="BX74" s="372"/>
      <c r="BY74" s="372"/>
      <c r="BZ74" s="372"/>
      <c r="CA74" s="372"/>
      <c r="CB74" s="372"/>
      <c r="CC74" s="372"/>
      <c r="CD74" s="372"/>
      <c r="CE74" s="372"/>
      <c r="CF74" s="372"/>
      <c r="CG74" s="372"/>
      <c r="CH74" s="372"/>
      <c r="CI74" s="372"/>
      <c r="CJ74" s="372"/>
    </row>
    <row r="75" spans="1:88" ht="14.25">
      <c r="A75" s="404"/>
      <c r="B75" s="405"/>
      <c r="C75" s="406"/>
      <c r="D75" s="407"/>
      <c r="E75" s="408"/>
      <c r="F75" s="408"/>
      <c r="G75" s="214"/>
      <c r="H75" s="213"/>
      <c r="I75" s="360" t="e">
        <f t="shared" si="33"/>
        <v>#N/A</v>
      </c>
      <c r="J75" s="361" t="e">
        <f t="shared" si="34"/>
        <v>#N/A</v>
      </c>
      <c r="K75" s="362" t="e">
        <f t="shared" si="26"/>
        <v>#N/A</v>
      </c>
      <c r="L75" s="362" t="e">
        <f t="shared" si="27"/>
        <v>#N/A</v>
      </c>
      <c r="M75" s="362" t="e">
        <f t="shared" si="35"/>
        <v>#N/A</v>
      </c>
      <c r="N75" s="363" t="e">
        <f t="shared" si="36"/>
        <v>#N/A</v>
      </c>
      <c r="O75" s="364"/>
      <c r="P75" s="364"/>
      <c r="Q75" s="365">
        <f t="shared" si="37"/>
        <v>0</v>
      </c>
      <c r="R75" s="365">
        <f t="shared" si="38"/>
        <v>0</v>
      </c>
      <c r="T75" s="366" t="e">
        <f t="shared" si="39"/>
        <v>#DIV/0!</v>
      </c>
      <c r="U75" s="366" t="str">
        <f>IF(COUNTIF(T$39:T75,T75)=1,T75,"")</f>
        <v/>
      </c>
      <c r="V75" s="366" t="e">
        <f t="shared" si="40"/>
        <v>#DIV/0!</v>
      </c>
      <c r="W75" s="366" t="str">
        <f>IF(COUNTIF(V$39:V75,V75)=1,V75,"")</f>
        <v/>
      </c>
      <c r="X75" s="366" t="e">
        <f t="shared" si="41"/>
        <v>#DIV/0!</v>
      </c>
      <c r="Y75" s="367"/>
      <c r="AB75" s="365">
        <f t="shared" si="42"/>
        <v>0</v>
      </c>
      <c r="AC75" s="365">
        <f t="shared" si="43"/>
        <v>0</v>
      </c>
      <c r="AE75" s="366" t="e">
        <f t="shared" si="32"/>
        <v>#DIV/0!</v>
      </c>
      <c r="AF75" s="366" t="str">
        <f>IF(COUNTIF(AE$39:AE75,AE75)=1,AE75,"")</f>
        <v/>
      </c>
      <c r="AG75" s="366" t="e">
        <f t="shared" si="44"/>
        <v>#DIV/0!</v>
      </c>
      <c r="AH75" s="366" t="str">
        <f>IF(COUNTIF(AG$39:AG75,AG75)=1,AG75,"")</f>
        <v/>
      </c>
      <c r="AI75" s="366" t="e">
        <f t="shared" si="45"/>
        <v>#DIV/0!</v>
      </c>
      <c r="AJ75" s="346"/>
      <c r="AK75" s="346"/>
      <c r="AL75" s="346" t="e">
        <f>IF(Summary!$G$39="TAGSUF",'Gross Service Units'!AF75*'Gross Service Units'!E75,'Gross Service Units'!E75*'Gross Service Units'!T75)</f>
        <v>#DIV/0!</v>
      </c>
      <c r="AM75" s="372"/>
      <c r="AN75" s="372"/>
      <c r="AO75" s="372"/>
      <c r="AP75" s="372"/>
      <c r="AQ75" s="372"/>
      <c r="AR75" s="372"/>
      <c r="AS75" s="372"/>
      <c r="AT75" s="372"/>
      <c r="AU75" s="372"/>
      <c r="AV75" s="372"/>
      <c r="AW75" s="372"/>
      <c r="AX75" s="372"/>
      <c r="AY75" s="372"/>
      <c r="AZ75" s="372"/>
      <c r="BA75" s="372"/>
      <c r="BB75" s="372"/>
      <c r="BC75" s="372"/>
      <c r="BD75" s="372"/>
      <c r="BE75" s="372"/>
      <c r="BF75" s="372"/>
      <c r="BG75" s="372"/>
      <c r="BH75" s="372"/>
      <c r="BI75" s="372"/>
      <c r="BJ75" s="372"/>
      <c r="BK75" s="372"/>
      <c r="BL75" s="372"/>
      <c r="BM75" s="372"/>
      <c r="BN75" s="372"/>
      <c r="BO75" s="372"/>
      <c r="BP75" s="372"/>
      <c r="BQ75" s="372"/>
      <c r="BR75" s="372"/>
      <c r="BS75" s="372"/>
      <c r="BT75" s="372"/>
      <c r="BU75" s="372"/>
      <c r="BV75" s="372"/>
      <c r="BW75" s="372"/>
      <c r="BX75" s="372"/>
      <c r="BY75" s="372"/>
      <c r="BZ75" s="372"/>
      <c r="CA75" s="372"/>
      <c r="CB75" s="372"/>
      <c r="CC75" s="372"/>
      <c r="CD75" s="372"/>
      <c r="CE75" s="372"/>
      <c r="CF75" s="372"/>
      <c r="CG75" s="372"/>
      <c r="CH75" s="372"/>
      <c r="CI75" s="372"/>
      <c r="CJ75" s="372"/>
    </row>
    <row r="76" spans="1:88" ht="14.25">
      <c r="A76" s="404"/>
      <c r="B76" s="405"/>
      <c r="C76" s="406"/>
      <c r="D76" s="407"/>
      <c r="E76" s="408"/>
      <c r="F76" s="408"/>
      <c r="G76" s="214"/>
      <c r="H76" s="213"/>
      <c r="I76" s="360" t="e">
        <f t="shared" si="33"/>
        <v>#N/A</v>
      </c>
      <c r="J76" s="361" t="e">
        <f t="shared" si="34"/>
        <v>#N/A</v>
      </c>
      <c r="K76" s="362" t="e">
        <f t="shared" si="26"/>
        <v>#N/A</v>
      </c>
      <c r="L76" s="362" t="e">
        <f t="shared" si="27"/>
        <v>#N/A</v>
      </c>
      <c r="M76" s="362" t="e">
        <f t="shared" si="35"/>
        <v>#N/A</v>
      </c>
      <c r="N76" s="363" t="e">
        <f t="shared" si="36"/>
        <v>#N/A</v>
      </c>
      <c r="O76" s="364"/>
      <c r="P76" s="364"/>
      <c r="Q76" s="365">
        <f t="shared" si="37"/>
        <v>0</v>
      </c>
      <c r="R76" s="365">
        <f t="shared" si="38"/>
        <v>0</v>
      </c>
      <c r="T76" s="366" t="e">
        <f t="shared" si="39"/>
        <v>#DIV/0!</v>
      </c>
      <c r="U76" s="366" t="str">
        <f>IF(COUNTIF(T$39:T76,T76)=1,T76,"")</f>
        <v/>
      </c>
      <c r="V76" s="366" t="e">
        <f t="shared" si="40"/>
        <v>#DIV/0!</v>
      </c>
      <c r="W76" s="366" t="str">
        <f>IF(COUNTIF(V$39:V76,V76)=1,V76,"")</f>
        <v/>
      </c>
      <c r="X76" s="366" t="e">
        <f t="shared" si="41"/>
        <v>#DIV/0!</v>
      </c>
      <c r="Y76" s="367"/>
      <c r="AB76" s="365">
        <f t="shared" si="42"/>
        <v>0</v>
      </c>
      <c r="AC76" s="365">
        <f t="shared" si="43"/>
        <v>0</v>
      </c>
      <c r="AE76" s="366" t="e">
        <f t="shared" si="32"/>
        <v>#DIV/0!</v>
      </c>
      <c r="AF76" s="366" t="str">
        <f>IF(COUNTIF(AE$39:AE76,AE76)=1,AE76,"")</f>
        <v/>
      </c>
      <c r="AG76" s="366" t="e">
        <f t="shared" si="44"/>
        <v>#DIV/0!</v>
      </c>
      <c r="AH76" s="366" t="str">
        <f>IF(COUNTIF(AG$39:AG76,AG76)=1,AG76,"")</f>
        <v/>
      </c>
      <c r="AI76" s="366" t="e">
        <f t="shared" si="45"/>
        <v>#DIV/0!</v>
      </c>
      <c r="AJ76" s="346"/>
      <c r="AK76" s="346"/>
      <c r="AL76" s="346" t="e">
        <f>IF(Summary!$G$39="TAGSUF",'Gross Service Units'!AF76*'Gross Service Units'!E76,'Gross Service Units'!E76*'Gross Service Units'!T76)</f>
        <v>#DIV/0!</v>
      </c>
      <c r="AM76" s="372"/>
      <c r="AN76" s="372"/>
      <c r="AO76" s="372"/>
      <c r="AP76" s="372"/>
      <c r="AQ76" s="372"/>
      <c r="AR76" s="372"/>
      <c r="AS76" s="372"/>
      <c r="AT76" s="372"/>
      <c r="AU76" s="372"/>
      <c r="AV76" s="372"/>
      <c r="AW76" s="372"/>
      <c r="AX76" s="372"/>
      <c r="AY76" s="372"/>
      <c r="AZ76" s="372"/>
      <c r="BA76" s="372"/>
      <c r="BB76" s="372"/>
      <c r="BC76" s="372"/>
      <c r="BD76" s="372"/>
      <c r="BE76" s="372"/>
      <c r="BF76" s="372"/>
      <c r="BG76" s="372"/>
      <c r="BH76" s="372"/>
      <c r="BI76" s="372"/>
      <c r="BJ76" s="372"/>
      <c r="BK76" s="372"/>
      <c r="BL76" s="372"/>
      <c r="BM76" s="372"/>
      <c r="BN76" s="372"/>
      <c r="BO76" s="372"/>
      <c r="BP76" s="372"/>
      <c r="BQ76" s="372"/>
      <c r="BR76" s="372"/>
      <c r="BS76" s="372"/>
      <c r="BT76" s="372"/>
      <c r="BU76" s="372"/>
      <c r="BV76" s="372"/>
      <c r="BW76" s="372"/>
      <c r="BX76" s="372"/>
      <c r="BY76" s="372"/>
      <c r="BZ76" s="372"/>
      <c r="CA76" s="372"/>
      <c r="CB76" s="372"/>
      <c r="CC76" s="372"/>
      <c r="CD76" s="372"/>
      <c r="CE76" s="372"/>
      <c r="CF76" s="372"/>
      <c r="CG76" s="372"/>
      <c r="CH76" s="372"/>
      <c r="CI76" s="372"/>
      <c r="CJ76" s="372"/>
    </row>
    <row r="77" spans="1:88" ht="14.25">
      <c r="A77" s="404"/>
      <c r="B77" s="405"/>
      <c r="C77" s="406"/>
      <c r="D77" s="407"/>
      <c r="E77" s="408"/>
      <c r="F77" s="408"/>
      <c r="G77" s="214"/>
      <c r="H77" s="213"/>
      <c r="I77" s="360" t="e">
        <f t="shared" si="33"/>
        <v>#N/A</v>
      </c>
      <c r="J77" s="361" t="e">
        <f t="shared" si="34"/>
        <v>#N/A</v>
      </c>
      <c r="K77" s="362" t="e">
        <f t="shared" si="26"/>
        <v>#N/A</v>
      </c>
      <c r="L77" s="362" t="e">
        <f t="shared" si="27"/>
        <v>#N/A</v>
      </c>
      <c r="M77" s="362" t="e">
        <f t="shared" si="35"/>
        <v>#N/A</v>
      </c>
      <c r="N77" s="363" t="e">
        <f t="shared" si="36"/>
        <v>#N/A</v>
      </c>
      <c r="O77" s="364"/>
      <c r="P77" s="364"/>
      <c r="Q77" s="365">
        <f t="shared" si="37"/>
        <v>0</v>
      </c>
      <c r="R77" s="365">
        <f t="shared" si="38"/>
        <v>0</v>
      </c>
      <c r="T77" s="366" t="e">
        <f t="shared" si="39"/>
        <v>#DIV/0!</v>
      </c>
      <c r="U77" s="366" t="str">
        <f>IF(COUNTIF(T$39:T77,T77)=1,T77,"")</f>
        <v/>
      </c>
      <c r="V77" s="366" t="e">
        <f t="shared" si="40"/>
        <v>#DIV/0!</v>
      </c>
      <c r="W77" s="366" t="str">
        <f>IF(COUNTIF(V$39:V77,V77)=1,V77,"")</f>
        <v/>
      </c>
      <c r="X77" s="366" t="e">
        <f t="shared" si="41"/>
        <v>#DIV/0!</v>
      </c>
      <c r="Y77" s="367"/>
      <c r="AB77" s="365">
        <f t="shared" si="42"/>
        <v>0</v>
      </c>
      <c r="AC77" s="365">
        <f t="shared" si="43"/>
        <v>0</v>
      </c>
      <c r="AE77" s="366" t="e">
        <f t="shared" si="32"/>
        <v>#DIV/0!</v>
      </c>
      <c r="AF77" s="366" t="str">
        <f>IF(COUNTIF(AE$39:AE77,AE77)=1,AE77,"")</f>
        <v/>
      </c>
      <c r="AG77" s="366" t="e">
        <f t="shared" si="44"/>
        <v>#DIV/0!</v>
      </c>
      <c r="AH77" s="366" t="str">
        <f>IF(COUNTIF(AG$39:AG77,AG77)=1,AG77,"")</f>
        <v/>
      </c>
      <c r="AI77" s="366" t="e">
        <f t="shared" si="45"/>
        <v>#DIV/0!</v>
      </c>
      <c r="AJ77" s="346"/>
      <c r="AK77" s="346"/>
      <c r="AL77" s="346" t="e">
        <f>IF(Summary!$G$39="TAGSUF",'Gross Service Units'!AF77*'Gross Service Units'!E77,'Gross Service Units'!E77*'Gross Service Units'!T77)</f>
        <v>#DIV/0!</v>
      </c>
      <c r="AM77" s="372"/>
      <c r="AN77" s="372"/>
      <c r="AO77" s="372"/>
      <c r="AP77" s="372"/>
      <c r="AQ77" s="372"/>
      <c r="AR77" s="372"/>
      <c r="AS77" s="372"/>
      <c r="AT77" s="372"/>
      <c r="AU77" s="372"/>
      <c r="AV77" s="372"/>
      <c r="AW77" s="372"/>
      <c r="AX77" s="372"/>
      <c r="AY77" s="372"/>
      <c r="AZ77" s="372"/>
      <c r="BA77" s="372"/>
      <c r="BB77" s="372"/>
      <c r="BC77" s="372"/>
      <c r="BD77" s="372"/>
      <c r="BE77" s="372"/>
      <c r="BF77" s="372"/>
      <c r="BG77" s="372"/>
      <c r="BH77" s="372"/>
      <c r="BI77" s="372"/>
      <c r="BJ77" s="372"/>
      <c r="BK77" s="372"/>
      <c r="BL77" s="372"/>
      <c r="BM77" s="372"/>
      <c r="BN77" s="372"/>
      <c r="BO77" s="372"/>
      <c r="BP77" s="372"/>
      <c r="BQ77" s="372"/>
      <c r="BR77" s="372"/>
      <c r="BS77" s="372"/>
      <c r="BT77" s="372"/>
      <c r="BU77" s="372"/>
      <c r="BV77" s="372"/>
      <c r="BW77" s="372"/>
      <c r="BX77" s="372"/>
      <c r="BY77" s="372"/>
      <c r="BZ77" s="372"/>
      <c r="CA77" s="372"/>
      <c r="CB77" s="372"/>
      <c r="CC77" s="372"/>
      <c r="CD77" s="372"/>
      <c r="CE77" s="372"/>
      <c r="CF77" s="372"/>
      <c r="CG77" s="372"/>
      <c r="CH77" s="372"/>
      <c r="CI77" s="372"/>
      <c r="CJ77" s="372"/>
    </row>
    <row r="78" spans="1:88" ht="14.25">
      <c r="A78" s="404"/>
      <c r="B78" s="405"/>
      <c r="C78" s="406"/>
      <c r="D78" s="407"/>
      <c r="E78" s="408"/>
      <c r="F78" s="408"/>
      <c r="G78" s="214"/>
      <c r="H78" s="213"/>
      <c r="I78" s="360" t="e">
        <f t="shared" si="33"/>
        <v>#N/A</v>
      </c>
      <c r="J78" s="361" t="e">
        <f t="shared" si="34"/>
        <v>#N/A</v>
      </c>
      <c r="K78" s="362" t="e">
        <f t="shared" si="26"/>
        <v>#N/A</v>
      </c>
      <c r="L78" s="362" t="e">
        <f t="shared" si="27"/>
        <v>#N/A</v>
      </c>
      <c r="M78" s="362" t="e">
        <f t="shared" si="35"/>
        <v>#N/A</v>
      </c>
      <c r="N78" s="363" t="e">
        <f t="shared" si="36"/>
        <v>#N/A</v>
      </c>
      <c r="O78" s="364"/>
      <c r="P78" s="364"/>
      <c r="Q78" s="365">
        <f t="shared" si="37"/>
        <v>0</v>
      </c>
      <c r="R78" s="365">
        <f t="shared" si="38"/>
        <v>0</v>
      </c>
      <c r="T78" s="366" t="e">
        <f t="shared" si="39"/>
        <v>#DIV/0!</v>
      </c>
      <c r="U78" s="366" t="str">
        <f>IF(COUNTIF(T$39:T78,T78)=1,T78,"")</f>
        <v/>
      </c>
      <c r="V78" s="366" t="e">
        <f t="shared" si="40"/>
        <v>#DIV/0!</v>
      </c>
      <c r="W78" s="366" t="str">
        <f>IF(COUNTIF(V$39:V78,V78)=1,V78,"")</f>
        <v/>
      </c>
      <c r="X78" s="366" t="e">
        <f t="shared" si="41"/>
        <v>#DIV/0!</v>
      </c>
      <c r="Y78" s="367"/>
      <c r="AB78" s="365">
        <f t="shared" si="42"/>
        <v>0</v>
      </c>
      <c r="AC78" s="365">
        <f t="shared" si="43"/>
        <v>0</v>
      </c>
      <c r="AE78" s="366" t="e">
        <f t="shared" si="32"/>
        <v>#DIV/0!</v>
      </c>
      <c r="AF78" s="366" t="str">
        <f>IF(COUNTIF(AE$39:AE78,AE78)=1,AE78,"")</f>
        <v/>
      </c>
      <c r="AG78" s="366" t="e">
        <f t="shared" si="44"/>
        <v>#DIV/0!</v>
      </c>
      <c r="AH78" s="366" t="str">
        <f>IF(COUNTIF(AG$39:AG78,AG78)=1,AG78,"")</f>
        <v/>
      </c>
      <c r="AI78" s="366" t="e">
        <f t="shared" si="45"/>
        <v>#DIV/0!</v>
      </c>
      <c r="AJ78" s="346"/>
      <c r="AK78" s="346"/>
      <c r="AL78" s="346" t="e">
        <f>IF(Summary!$G$39="TAGSUF",'Gross Service Units'!AF78*'Gross Service Units'!E78,'Gross Service Units'!E78*'Gross Service Units'!T78)</f>
        <v>#DIV/0!</v>
      </c>
      <c r="AM78" s="372"/>
      <c r="AN78" s="372"/>
      <c r="AO78" s="372"/>
      <c r="AP78" s="372"/>
      <c r="AQ78" s="372"/>
      <c r="AR78" s="372"/>
      <c r="AS78" s="372"/>
      <c r="AT78" s="372"/>
      <c r="AU78" s="372"/>
      <c r="AV78" s="372"/>
      <c r="AW78" s="372"/>
      <c r="AX78" s="372"/>
      <c r="AY78" s="372"/>
      <c r="AZ78" s="372"/>
      <c r="BA78" s="372"/>
      <c r="BB78" s="372"/>
      <c r="BC78" s="372"/>
      <c r="BD78" s="372"/>
      <c r="BE78" s="372"/>
      <c r="BF78" s="372"/>
      <c r="BG78" s="372"/>
      <c r="BH78" s="372"/>
      <c r="BI78" s="372"/>
      <c r="BJ78" s="372"/>
      <c r="BK78" s="372"/>
      <c r="BL78" s="372"/>
      <c r="BM78" s="372"/>
      <c r="BN78" s="372"/>
      <c r="BO78" s="372"/>
      <c r="BP78" s="372"/>
      <c r="BQ78" s="372"/>
      <c r="BR78" s="372"/>
      <c r="BS78" s="372"/>
      <c r="BT78" s="372"/>
      <c r="BU78" s="372"/>
      <c r="BV78" s="372"/>
      <c r="BW78" s="372"/>
      <c r="BX78" s="372"/>
      <c r="BY78" s="372"/>
      <c r="BZ78" s="372"/>
      <c r="CA78" s="372"/>
      <c r="CB78" s="372"/>
      <c r="CC78" s="372"/>
      <c r="CD78" s="372"/>
      <c r="CE78" s="372"/>
      <c r="CF78" s="372"/>
      <c r="CG78" s="372"/>
      <c r="CH78" s="372"/>
      <c r="CI78" s="372"/>
      <c r="CJ78" s="372"/>
    </row>
    <row r="79" spans="1:88" ht="14.25">
      <c r="A79" s="404"/>
      <c r="B79" s="405"/>
      <c r="C79" s="406"/>
      <c r="D79" s="407"/>
      <c r="E79" s="408"/>
      <c r="F79" s="408"/>
      <c r="G79" s="214"/>
      <c r="H79" s="213"/>
      <c r="I79" s="360" t="e">
        <f t="shared" si="33"/>
        <v>#N/A</v>
      </c>
      <c r="J79" s="361" t="e">
        <f t="shared" si="34"/>
        <v>#N/A</v>
      </c>
      <c r="K79" s="362" t="e">
        <f t="shared" si="26"/>
        <v>#N/A</v>
      </c>
      <c r="L79" s="362" t="e">
        <f t="shared" si="27"/>
        <v>#N/A</v>
      </c>
      <c r="M79" s="362" t="e">
        <f t="shared" si="35"/>
        <v>#N/A</v>
      </c>
      <c r="N79" s="363" t="e">
        <f t="shared" si="36"/>
        <v>#N/A</v>
      </c>
      <c r="O79" s="364"/>
      <c r="P79" s="364"/>
      <c r="Q79" s="365">
        <f t="shared" si="37"/>
        <v>0</v>
      </c>
      <c r="R79" s="365">
        <f t="shared" si="38"/>
        <v>0</v>
      </c>
      <c r="T79" s="366" t="e">
        <f t="shared" si="39"/>
        <v>#DIV/0!</v>
      </c>
      <c r="U79" s="366" t="str">
        <f>IF(COUNTIF(T$39:T79,T79)=1,T79,"")</f>
        <v/>
      </c>
      <c r="V79" s="366" t="e">
        <f t="shared" si="40"/>
        <v>#DIV/0!</v>
      </c>
      <c r="W79" s="366" t="str">
        <f>IF(COUNTIF(V$39:V79,V79)=1,V79,"")</f>
        <v/>
      </c>
      <c r="X79" s="366" t="e">
        <f t="shared" si="41"/>
        <v>#DIV/0!</v>
      </c>
      <c r="Y79" s="367"/>
      <c r="AB79" s="365">
        <f t="shared" si="42"/>
        <v>0</v>
      </c>
      <c r="AC79" s="365">
        <f t="shared" si="43"/>
        <v>0</v>
      </c>
      <c r="AE79" s="366" t="e">
        <f t="shared" si="32"/>
        <v>#DIV/0!</v>
      </c>
      <c r="AF79" s="366" t="str">
        <f>IF(COUNTIF(AE$39:AE79,AE79)=1,AE79,"")</f>
        <v/>
      </c>
      <c r="AG79" s="366" t="e">
        <f t="shared" si="44"/>
        <v>#DIV/0!</v>
      </c>
      <c r="AH79" s="366" t="str">
        <f>IF(COUNTIF(AG$39:AG79,AG79)=1,AG79,"")</f>
        <v/>
      </c>
      <c r="AI79" s="366" t="e">
        <f t="shared" si="45"/>
        <v>#DIV/0!</v>
      </c>
      <c r="AJ79" s="346"/>
      <c r="AK79" s="346"/>
      <c r="AL79" s="346" t="e">
        <f>IF(Summary!$G$39="TAGSUF",'Gross Service Units'!AF79*'Gross Service Units'!E79,'Gross Service Units'!E79*'Gross Service Units'!T79)</f>
        <v>#DIV/0!</v>
      </c>
      <c r="AM79" s="372"/>
      <c r="AN79" s="372"/>
      <c r="AO79" s="372"/>
      <c r="AP79" s="372"/>
      <c r="AQ79" s="372"/>
      <c r="AR79" s="372"/>
      <c r="AS79" s="372"/>
      <c r="AT79" s="372"/>
      <c r="AU79" s="372"/>
      <c r="AV79" s="372"/>
      <c r="AW79" s="372"/>
      <c r="AX79" s="372"/>
      <c r="AY79" s="372"/>
      <c r="AZ79" s="372"/>
      <c r="BA79" s="372"/>
      <c r="BB79" s="372"/>
      <c r="BC79" s="372"/>
      <c r="BD79" s="372"/>
      <c r="BE79" s="372"/>
      <c r="BF79" s="372"/>
      <c r="BG79" s="372"/>
      <c r="BH79" s="372"/>
      <c r="BI79" s="372"/>
      <c r="BJ79" s="372"/>
      <c r="BK79" s="372"/>
      <c r="BL79" s="372"/>
      <c r="BM79" s="372"/>
      <c r="BN79" s="372"/>
      <c r="BO79" s="372"/>
      <c r="BP79" s="372"/>
      <c r="BQ79" s="372"/>
      <c r="BR79" s="372"/>
      <c r="BS79" s="372"/>
      <c r="BT79" s="372"/>
      <c r="BU79" s="372"/>
      <c r="BV79" s="372"/>
      <c r="BW79" s="372"/>
      <c r="BX79" s="372"/>
      <c r="BY79" s="372"/>
      <c r="BZ79" s="372"/>
      <c r="CA79" s="372"/>
      <c r="CB79" s="372"/>
      <c r="CC79" s="372"/>
      <c r="CD79" s="372"/>
      <c r="CE79" s="372"/>
      <c r="CF79" s="372"/>
      <c r="CG79" s="372"/>
      <c r="CH79" s="372"/>
      <c r="CI79" s="372"/>
      <c r="CJ79" s="372"/>
    </row>
    <row r="80" spans="1:88" ht="14.25">
      <c r="A80" s="404"/>
      <c r="B80" s="405"/>
      <c r="C80" s="406"/>
      <c r="D80" s="407"/>
      <c r="E80" s="408"/>
      <c r="F80" s="408"/>
      <c r="G80" s="214"/>
      <c r="H80" s="213"/>
      <c r="I80" s="360" t="e">
        <f t="shared" si="33"/>
        <v>#N/A</v>
      </c>
      <c r="J80" s="361" t="e">
        <f t="shared" si="34"/>
        <v>#N/A</v>
      </c>
      <c r="K80" s="362" t="e">
        <f t="shared" si="26"/>
        <v>#N/A</v>
      </c>
      <c r="L80" s="362" t="e">
        <f t="shared" si="27"/>
        <v>#N/A</v>
      </c>
      <c r="M80" s="362" t="e">
        <f t="shared" si="35"/>
        <v>#N/A</v>
      </c>
      <c r="N80" s="363" t="e">
        <f t="shared" si="36"/>
        <v>#N/A</v>
      </c>
      <c r="O80" s="364"/>
      <c r="P80" s="364"/>
      <c r="Q80" s="365">
        <f t="shared" si="37"/>
        <v>0</v>
      </c>
      <c r="R80" s="365">
        <f t="shared" si="38"/>
        <v>0</v>
      </c>
      <c r="T80" s="366" t="e">
        <f t="shared" si="39"/>
        <v>#DIV/0!</v>
      </c>
      <c r="U80" s="366" t="str">
        <f>IF(COUNTIF(T$39:T80,T80)=1,T80,"")</f>
        <v/>
      </c>
      <c r="V80" s="366" t="e">
        <f t="shared" si="40"/>
        <v>#DIV/0!</v>
      </c>
      <c r="W80" s="366" t="str">
        <f>IF(COUNTIF(V$39:V80,V80)=1,V80,"")</f>
        <v/>
      </c>
      <c r="X80" s="366" t="e">
        <f t="shared" si="41"/>
        <v>#DIV/0!</v>
      </c>
      <c r="Y80" s="367"/>
      <c r="AB80" s="365">
        <f t="shared" si="42"/>
        <v>0</v>
      </c>
      <c r="AC80" s="365">
        <f t="shared" si="43"/>
        <v>0</v>
      </c>
      <c r="AE80" s="366" t="e">
        <f t="shared" si="32"/>
        <v>#DIV/0!</v>
      </c>
      <c r="AF80" s="366" t="str">
        <f>IF(COUNTIF(AE$39:AE80,AE80)=1,AE80,"")</f>
        <v/>
      </c>
      <c r="AG80" s="366" t="e">
        <f t="shared" si="44"/>
        <v>#DIV/0!</v>
      </c>
      <c r="AH80" s="366" t="str">
        <f>IF(COUNTIF(AG$39:AG80,AG80)=1,AG80,"")</f>
        <v/>
      </c>
      <c r="AI80" s="366" t="e">
        <f t="shared" si="45"/>
        <v>#DIV/0!</v>
      </c>
      <c r="AJ80" s="346"/>
      <c r="AK80" s="346"/>
      <c r="AL80" s="346" t="e">
        <f>IF(Summary!$G$39="TAGSUF",'Gross Service Units'!AF80*'Gross Service Units'!E80,'Gross Service Units'!E80*'Gross Service Units'!T80)</f>
        <v>#DIV/0!</v>
      </c>
      <c r="AM80" s="372"/>
      <c r="AN80" s="372"/>
      <c r="AO80" s="372"/>
      <c r="AP80" s="372"/>
      <c r="AQ80" s="372"/>
      <c r="AR80" s="372"/>
      <c r="AS80" s="372"/>
      <c r="AT80" s="372"/>
      <c r="AU80" s="372"/>
      <c r="AV80" s="372"/>
      <c r="AW80" s="372"/>
      <c r="AX80" s="372"/>
      <c r="AY80" s="372"/>
      <c r="AZ80" s="372"/>
      <c r="BA80" s="372"/>
      <c r="BB80" s="372"/>
      <c r="BC80" s="372"/>
      <c r="BD80" s="372"/>
      <c r="BE80" s="372"/>
      <c r="BF80" s="372"/>
      <c r="BG80" s="372"/>
      <c r="BH80" s="372"/>
      <c r="BI80" s="372"/>
      <c r="BJ80" s="372"/>
      <c r="BK80" s="372"/>
      <c r="BL80" s="372"/>
      <c r="BM80" s="372"/>
      <c r="BN80" s="372"/>
      <c r="BO80" s="372"/>
      <c r="BP80" s="372"/>
      <c r="BQ80" s="372"/>
      <c r="BR80" s="372"/>
      <c r="BS80" s="372"/>
      <c r="BT80" s="372"/>
      <c r="BU80" s="372"/>
      <c r="BV80" s="372"/>
      <c r="BW80" s="372"/>
      <c r="BX80" s="372"/>
      <c r="BY80" s="372"/>
      <c r="BZ80" s="372"/>
      <c r="CA80" s="372"/>
      <c r="CB80" s="372"/>
      <c r="CC80" s="372"/>
      <c r="CD80" s="372"/>
      <c r="CE80" s="372"/>
      <c r="CF80" s="372"/>
      <c r="CG80" s="372"/>
      <c r="CH80" s="372"/>
      <c r="CI80" s="372"/>
      <c r="CJ80" s="372"/>
    </row>
    <row r="81" spans="1:88" ht="14.25">
      <c r="A81" s="404"/>
      <c r="B81" s="405"/>
      <c r="C81" s="406"/>
      <c r="D81" s="407"/>
      <c r="E81" s="408"/>
      <c r="F81" s="408"/>
      <c r="G81" s="214"/>
      <c r="H81" s="213"/>
      <c r="I81" s="360" t="e">
        <f t="shared" si="33"/>
        <v>#N/A</v>
      </c>
      <c r="J81" s="361" t="e">
        <f t="shared" si="34"/>
        <v>#N/A</v>
      </c>
      <c r="K81" s="362" t="e">
        <f t="shared" si="26"/>
        <v>#N/A</v>
      </c>
      <c r="L81" s="362" t="e">
        <f t="shared" si="27"/>
        <v>#N/A</v>
      </c>
      <c r="M81" s="362" t="e">
        <f t="shared" si="35"/>
        <v>#N/A</v>
      </c>
      <c r="N81" s="363" t="e">
        <f t="shared" si="36"/>
        <v>#N/A</v>
      </c>
      <c r="O81" s="364"/>
      <c r="P81" s="364"/>
      <c r="Q81" s="365">
        <f t="shared" si="37"/>
        <v>0</v>
      </c>
      <c r="R81" s="365">
        <f t="shared" si="38"/>
        <v>0</v>
      </c>
      <c r="T81" s="366" t="e">
        <f t="shared" si="39"/>
        <v>#DIV/0!</v>
      </c>
      <c r="U81" s="366" t="str">
        <f>IF(COUNTIF(T$39:T81,T81)=1,T81,"")</f>
        <v/>
      </c>
      <c r="V81" s="366" t="e">
        <f t="shared" si="40"/>
        <v>#DIV/0!</v>
      </c>
      <c r="W81" s="366" t="str">
        <f>IF(COUNTIF(V$39:V81,V81)=1,V81,"")</f>
        <v/>
      </c>
      <c r="X81" s="366" t="e">
        <f t="shared" si="41"/>
        <v>#DIV/0!</v>
      </c>
      <c r="Y81" s="367"/>
      <c r="AB81" s="365">
        <f t="shared" si="42"/>
        <v>0</v>
      </c>
      <c r="AC81" s="365">
        <f t="shared" si="43"/>
        <v>0</v>
      </c>
      <c r="AE81" s="366" t="e">
        <f t="shared" si="32"/>
        <v>#DIV/0!</v>
      </c>
      <c r="AF81" s="366" t="str">
        <f>IF(COUNTIF(AE$39:AE81,AE81)=1,AE81,"")</f>
        <v/>
      </c>
      <c r="AG81" s="366" t="e">
        <f t="shared" si="44"/>
        <v>#DIV/0!</v>
      </c>
      <c r="AH81" s="366" t="str">
        <f>IF(COUNTIF(AG$39:AG81,AG81)=1,AG81,"")</f>
        <v/>
      </c>
      <c r="AI81" s="366" t="e">
        <f t="shared" si="45"/>
        <v>#DIV/0!</v>
      </c>
      <c r="AJ81" s="346"/>
      <c r="AK81" s="346"/>
      <c r="AL81" s="346" t="e">
        <f>IF(Summary!$G$39="TAGSUF",'Gross Service Units'!AF81*'Gross Service Units'!E81,'Gross Service Units'!E81*'Gross Service Units'!T81)</f>
        <v>#DIV/0!</v>
      </c>
      <c r="AM81" s="372"/>
      <c r="AN81" s="372"/>
      <c r="AO81" s="372"/>
      <c r="AP81" s="372"/>
      <c r="AQ81" s="372"/>
      <c r="AR81" s="372"/>
      <c r="AS81" s="372"/>
      <c r="AT81" s="372"/>
      <c r="AU81" s="372"/>
      <c r="AV81" s="372"/>
      <c r="AW81" s="372"/>
      <c r="AX81" s="372"/>
      <c r="AY81" s="372"/>
      <c r="AZ81" s="372"/>
      <c r="BA81" s="372"/>
      <c r="BB81" s="372"/>
      <c r="BC81" s="372"/>
      <c r="BD81" s="372"/>
      <c r="BE81" s="372"/>
      <c r="BF81" s="372"/>
      <c r="BG81" s="372"/>
      <c r="BH81" s="372"/>
      <c r="BI81" s="372"/>
      <c r="BJ81" s="372"/>
      <c r="BK81" s="372"/>
      <c r="BL81" s="372"/>
      <c r="BM81" s="372"/>
      <c r="BN81" s="372"/>
      <c r="BO81" s="372"/>
      <c r="BP81" s="372"/>
      <c r="BQ81" s="372"/>
      <c r="BR81" s="372"/>
      <c r="BS81" s="372"/>
      <c r="BT81" s="372"/>
      <c r="BU81" s="372"/>
      <c r="BV81" s="372"/>
      <c r="BW81" s="372"/>
      <c r="BX81" s="372"/>
      <c r="BY81" s="372"/>
      <c r="BZ81" s="372"/>
      <c r="CA81" s="372"/>
      <c r="CB81" s="372"/>
      <c r="CC81" s="372"/>
      <c r="CD81" s="372"/>
      <c r="CE81" s="372"/>
      <c r="CF81" s="372"/>
      <c r="CG81" s="372"/>
      <c r="CH81" s="372"/>
      <c r="CI81" s="372"/>
      <c r="CJ81" s="372"/>
    </row>
    <row r="82" spans="1:88" ht="14.25">
      <c r="A82" s="404"/>
      <c r="B82" s="405"/>
      <c r="C82" s="406"/>
      <c r="D82" s="407"/>
      <c r="E82" s="408"/>
      <c r="F82" s="408"/>
      <c r="G82" s="214"/>
      <c r="H82" s="213"/>
      <c r="I82" s="360" t="e">
        <f t="shared" si="33"/>
        <v>#N/A</v>
      </c>
      <c r="J82" s="361" t="e">
        <f t="shared" si="34"/>
        <v>#N/A</v>
      </c>
      <c r="K82" s="362" t="e">
        <f t="shared" si="26"/>
        <v>#N/A</v>
      </c>
      <c r="L82" s="362" t="e">
        <f t="shared" si="27"/>
        <v>#N/A</v>
      </c>
      <c r="M82" s="362" t="e">
        <f t="shared" si="35"/>
        <v>#N/A</v>
      </c>
      <c r="N82" s="363" t="e">
        <f t="shared" si="36"/>
        <v>#N/A</v>
      </c>
      <c r="O82" s="364"/>
      <c r="P82" s="364"/>
      <c r="Q82" s="365">
        <f t="shared" si="37"/>
        <v>0</v>
      </c>
      <c r="R82" s="365">
        <f t="shared" si="38"/>
        <v>0</v>
      </c>
      <c r="T82" s="366" t="e">
        <f t="shared" si="39"/>
        <v>#DIV/0!</v>
      </c>
      <c r="U82" s="366" t="str">
        <f>IF(COUNTIF(T$39:T82,T82)=1,T82,"")</f>
        <v/>
      </c>
      <c r="V82" s="366" t="e">
        <f t="shared" si="40"/>
        <v>#DIV/0!</v>
      </c>
      <c r="W82" s="366" t="str">
        <f>IF(COUNTIF(V$39:V82,V82)=1,V82,"")</f>
        <v/>
      </c>
      <c r="X82" s="366" t="e">
        <f t="shared" si="41"/>
        <v>#DIV/0!</v>
      </c>
      <c r="Y82" s="367"/>
      <c r="AB82" s="365">
        <f t="shared" si="42"/>
        <v>0</v>
      </c>
      <c r="AC82" s="365">
        <f t="shared" si="43"/>
        <v>0</v>
      </c>
      <c r="AE82" s="366" t="e">
        <f t="shared" si="32"/>
        <v>#DIV/0!</v>
      </c>
      <c r="AF82" s="366" t="str">
        <f>IF(COUNTIF(AE$39:AE82,AE82)=1,AE82,"")</f>
        <v/>
      </c>
      <c r="AG82" s="366" t="e">
        <f t="shared" si="44"/>
        <v>#DIV/0!</v>
      </c>
      <c r="AH82" s="366" t="str">
        <f>IF(COUNTIF(AG$39:AG82,AG82)=1,AG82,"")</f>
        <v/>
      </c>
      <c r="AI82" s="366" t="e">
        <f t="shared" si="45"/>
        <v>#DIV/0!</v>
      </c>
      <c r="AJ82" s="346"/>
      <c r="AK82" s="346"/>
      <c r="AL82" s="346" t="e">
        <f>IF(Summary!$G$39="TAGSUF",'Gross Service Units'!AF82*'Gross Service Units'!E82,'Gross Service Units'!E82*'Gross Service Units'!T82)</f>
        <v>#DIV/0!</v>
      </c>
      <c r="AM82" s="372"/>
      <c r="AN82" s="372"/>
      <c r="AO82" s="372"/>
      <c r="AP82" s="372"/>
      <c r="AQ82" s="372"/>
      <c r="AR82" s="372"/>
      <c r="AS82" s="372"/>
      <c r="AT82" s="372"/>
      <c r="AU82" s="372"/>
      <c r="AV82" s="372"/>
      <c r="AW82" s="372"/>
      <c r="AX82" s="372"/>
      <c r="AY82" s="372"/>
      <c r="AZ82" s="372"/>
      <c r="BA82" s="372"/>
      <c r="BB82" s="372"/>
      <c r="BC82" s="372"/>
      <c r="BD82" s="372"/>
      <c r="BE82" s="372"/>
      <c r="BF82" s="372"/>
      <c r="BG82" s="372"/>
      <c r="BH82" s="372"/>
      <c r="BI82" s="372"/>
      <c r="BJ82" s="372"/>
      <c r="BK82" s="372"/>
      <c r="BL82" s="372"/>
      <c r="BM82" s="372"/>
      <c r="BN82" s="372"/>
      <c r="BO82" s="372"/>
      <c r="BP82" s="372"/>
      <c r="BQ82" s="372"/>
      <c r="BR82" s="372"/>
      <c r="BS82" s="372"/>
      <c r="BT82" s="372"/>
      <c r="BU82" s="372"/>
      <c r="BV82" s="372"/>
      <c r="BW82" s="372"/>
      <c r="BX82" s="372"/>
      <c r="BY82" s="372"/>
      <c r="BZ82" s="372"/>
      <c r="CA82" s="372"/>
      <c r="CB82" s="372"/>
      <c r="CC82" s="372"/>
      <c r="CD82" s="372"/>
      <c r="CE82" s="372"/>
      <c r="CF82" s="372"/>
      <c r="CG82" s="372"/>
      <c r="CH82" s="372"/>
      <c r="CI82" s="372"/>
      <c r="CJ82" s="372"/>
    </row>
    <row r="83" spans="1:88" ht="14.25">
      <c r="A83" s="404"/>
      <c r="B83" s="405"/>
      <c r="C83" s="406"/>
      <c r="D83" s="407"/>
      <c r="E83" s="408"/>
      <c r="F83" s="408"/>
      <c r="G83" s="214"/>
      <c r="H83" s="213"/>
      <c r="I83" s="360" t="e">
        <f t="shared" si="33"/>
        <v>#N/A</v>
      </c>
      <c r="J83" s="361" t="e">
        <f t="shared" si="34"/>
        <v>#N/A</v>
      </c>
      <c r="K83" s="362" t="e">
        <f t="shared" si="26"/>
        <v>#N/A</v>
      </c>
      <c r="L83" s="362" t="e">
        <f t="shared" si="27"/>
        <v>#N/A</v>
      </c>
      <c r="M83" s="362" t="e">
        <f t="shared" si="35"/>
        <v>#N/A</v>
      </c>
      <c r="N83" s="363" t="e">
        <f t="shared" si="36"/>
        <v>#N/A</v>
      </c>
      <c r="O83" s="364"/>
      <c r="P83" s="364"/>
      <c r="Q83" s="365">
        <f t="shared" si="37"/>
        <v>0</v>
      </c>
      <c r="R83" s="365">
        <f t="shared" si="38"/>
        <v>0</v>
      </c>
      <c r="T83" s="366" t="e">
        <f t="shared" si="39"/>
        <v>#DIV/0!</v>
      </c>
      <c r="U83" s="366" t="str">
        <f>IF(COUNTIF(T$39:T83,T83)=1,T83,"")</f>
        <v/>
      </c>
      <c r="V83" s="366" t="e">
        <f t="shared" si="40"/>
        <v>#DIV/0!</v>
      </c>
      <c r="W83" s="366" t="str">
        <f>IF(COUNTIF(V$39:V83,V83)=1,V83,"")</f>
        <v/>
      </c>
      <c r="X83" s="366" t="e">
        <f t="shared" si="41"/>
        <v>#DIV/0!</v>
      </c>
      <c r="Y83" s="367"/>
      <c r="AB83" s="365">
        <f t="shared" si="42"/>
        <v>0</v>
      </c>
      <c r="AC83" s="365">
        <f t="shared" si="43"/>
        <v>0</v>
      </c>
      <c r="AE83" s="366" t="e">
        <f t="shared" si="32"/>
        <v>#DIV/0!</v>
      </c>
      <c r="AF83" s="366" t="str">
        <f>IF(COUNTIF(AE$39:AE83,AE83)=1,AE83,"")</f>
        <v/>
      </c>
      <c r="AG83" s="366" t="e">
        <f t="shared" si="44"/>
        <v>#DIV/0!</v>
      </c>
      <c r="AH83" s="366" t="str">
        <f>IF(COUNTIF(AG$39:AG83,AG83)=1,AG83,"")</f>
        <v/>
      </c>
      <c r="AI83" s="366" t="e">
        <f t="shared" si="45"/>
        <v>#DIV/0!</v>
      </c>
      <c r="AJ83" s="346"/>
      <c r="AK83" s="346"/>
      <c r="AL83" s="346" t="e">
        <f>IF(Summary!$G$39="TAGSUF",'Gross Service Units'!AF83*'Gross Service Units'!E83,'Gross Service Units'!E83*'Gross Service Units'!T83)</f>
        <v>#DIV/0!</v>
      </c>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row>
    <row r="84" spans="1:88" ht="14.25">
      <c r="A84" s="404"/>
      <c r="B84" s="405"/>
      <c r="C84" s="406"/>
      <c r="D84" s="407"/>
      <c r="E84" s="408"/>
      <c r="F84" s="408"/>
      <c r="G84" s="214"/>
      <c r="H84" s="213"/>
      <c r="I84" s="360" t="e">
        <f t="shared" si="33"/>
        <v>#N/A</v>
      </c>
      <c r="J84" s="361" t="e">
        <f t="shared" si="34"/>
        <v>#N/A</v>
      </c>
      <c r="K84" s="362" t="e">
        <f t="shared" si="26"/>
        <v>#N/A</v>
      </c>
      <c r="L84" s="362" t="e">
        <f t="shared" si="27"/>
        <v>#N/A</v>
      </c>
      <c r="M84" s="362" t="e">
        <f t="shared" si="35"/>
        <v>#N/A</v>
      </c>
      <c r="N84" s="363" t="e">
        <f t="shared" si="36"/>
        <v>#N/A</v>
      </c>
      <c r="O84" s="364"/>
      <c r="P84" s="364"/>
      <c r="Q84" s="365">
        <f t="shared" si="37"/>
        <v>0</v>
      </c>
      <c r="R84" s="365">
        <f t="shared" si="38"/>
        <v>0</v>
      </c>
      <c r="T84" s="366" t="e">
        <f t="shared" si="39"/>
        <v>#DIV/0!</v>
      </c>
      <c r="U84" s="366" t="str">
        <f>IF(COUNTIF(T$39:T84,T84)=1,T84,"")</f>
        <v/>
      </c>
      <c r="V84" s="366" t="e">
        <f t="shared" si="40"/>
        <v>#DIV/0!</v>
      </c>
      <c r="W84" s="366" t="str">
        <f>IF(COUNTIF(V$39:V84,V84)=1,V84,"")</f>
        <v/>
      </c>
      <c r="X84" s="366" t="e">
        <f t="shared" si="41"/>
        <v>#DIV/0!</v>
      </c>
      <c r="Y84" s="367"/>
      <c r="AB84" s="365">
        <f t="shared" si="42"/>
        <v>0</v>
      </c>
      <c r="AC84" s="365">
        <f t="shared" si="43"/>
        <v>0</v>
      </c>
      <c r="AE84" s="366" t="e">
        <f t="shared" si="32"/>
        <v>#DIV/0!</v>
      </c>
      <c r="AF84" s="366" t="str">
        <f>IF(COUNTIF(AE$39:AE84,AE84)=1,AE84,"")</f>
        <v/>
      </c>
      <c r="AG84" s="366" t="e">
        <f t="shared" si="44"/>
        <v>#DIV/0!</v>
      </c>
      <c r="AH84" s="366" t="str">
        <f>IF(COUNTIF(AG$39:AG84,AG84)=1,AG84,"")</f>
        <v/>
      </c>
      <c r="AI84" s="366" t="e">
        <f t="shared" si="45"/>
        <v>#DIV/0!</v>
      </c>
      <c r="AJ84" s="346"/>
      <c r="AK84" s="346"/>
      <c r="AL84" s="346" t="e">
        <f>IF(Summary!$G$39="TAGSUF",'Gross Service Units'!AF84*'Gross Service Units'!E84,'Gross Service Units'!E84*'Gross Service Units'!T84)</f>
        <v>#DIV/0!</v>
      </c>
      <c r="AM84" s="372"/>
      <c r="AN84" s="372"/>
      <c r="AO84" s="372"/>
      <c r="AP84" s="372"/>
      <c r="AQ84" s="372"/>
      <c r="AR84" s="372"/>
      <c r="AS84" s="372"/>
      <c r="AT84" s="372"/>
      <c r="AU84" s="372"/>
      <c r="AV84" s="372"/>
      <c r="AW84" s="372"/>
      <c r="AX84" s="372"/>
      <c r="AY84" s="372"/>
      <c r="AZ84" s="372"/>
      <c r="BA84" s="372"/>
      <c r="BB84" s="372"/>
      <c r="BC84" s="372"/>
      <c r="BD84" s="372"/>
      <c r="BE84" s="372"/>
      <c r="BF84" s="372"/>
      <c r="BG84" s="372"/>
      <c r="BH84" s="372"/>
      <c r="BI84" s="372"/>
      <c r="BJ84" s="372"/>
      <c r="BK84" s="372"/>
      <c r="BL84" s="372"/>
      <c r="BM84" s="372"/>
      <c r="BN84" s="372"/>
      <c r="BO84" s="372"/>
      <c r="BP84" s="372"/>
      <c r="BQ84" s="372"/>
      <c r="BR84" s="372"/>
      <c r="BS84" s="372"/>
      <c r="BT84" s="372"/>
      <c r="BU84" s="372"/>
      <c r="BV84" s="372"/>
      <c r="BW84" s="372"/>
      <c r="BX84" s="372"/>
      <c r="BY84" s="372"/>
      <c r="BZ84" s="372"/>
      <c r="CA84" s="372"/>
      <c r="CB84" s="372"/>
      <c r="CC84" s="372"/>
      <c r="CD84" s="372"/>
      <c r="CE84" s="372"/>
      <c r="CF84" s="372"/>
      <c r="CG84" s="372"/>
      <c r="CH84" s="372"/>
      <c r="CI84" s="372"/>
      <c r="CJ84" s="372"/>
    </row>
    <row r="85" spans="1:88" ht="14.25">
      <c r="A85" s="404"/>
      <c r="B85" s="405"/>
      <c r="C85" s="406"/>
      <c r="D85" s="407"/>
      <c r="E85" s="408"/>
      <c r="F85" s="408"/>
      <c r="G85" s="214"/>
      <c r="H85" s="213"/>
      <c r="I85" s="360" t="e">
        <f t="shared" si="33"/>
        <v>#N/A</v>
      </c>
      <c r="J85" s="361" t="e">
        <f t="shared" si="34"/>
        <v>#N/A</v>
      </c>
      <c r="K85" s="362" t="e">
        <f t="shared" si="26"/>
        <v>#N/A</v>
      </c>
      <c r="L85" s="362" t="e">
        <f t="shared" si="27"/>
        <v>#N/A</v>
      </c>
      <c r="M85" s="362" t="e">
        <f t="shared" si="35"/>
        <v>#N/A</v>
      </c>
      <c r="N85" s="363" t="e">
        <f t="shared" si="36"/>
        <v>#N/A</v>
      </c>
      <c r="O85" s="364"/>
      <c r="P85" s="364"/>
      <c r="Q85" s="365">
        <f t="shared" si="37"/>
        <v>0</v>
      </c>
      <c r="R85" s="365">
        <f t="shared" si="38"/>
        <v>0</v>
      </c>
      <c r="T85" s="366" t="e">
        <f t="shared" si="39"/>
        <v>#DIV/0!</v>
      </c>
      <c r="U85" s="366" t="str">
        <f>IF(COUNTIF(T$39:T85,T85)=1,T85,"")</f>
        <v/>
      </c>
      <c r="V85" s="366" t="e">
        <f t="shared" si="40"/>
        <v>#DIV/0!</v>
      </c>
      <c r="W85" s="366" t="str">
        <f>IF(COUNTIF(V$39:V85,V85)=1,V85,"")</f>
        <v/>
      </c>
      <c r="X85" s="366" t="e">
        <f t="shared" si="41"/>
        <v>#DIV/0!</v>
      </c>
      <c r="Y85" s="367"/>
      <c r="AB85" s="365">
        <f t="shared" si="42"/>
        <v>0</v>
      </c>
      <c r="AC85" s="365">
        <f t="shared" si="43"/>
        <v>0</v>
      </c>
      <c r="AE85" s="366" t="e">
        <f t="shared" si="32"/>
        <v>#DIV/0!</v>
      </c>
      <c r="AF85" s="366" t="str">
        <f>IF(COUNTIF(AE$39:AE85,AE85)=1,AE85,"")</f>
        <v/>
      </c>
      <c r="AG85" s="366" t="e">
        <f t="shared" si="44"/>
        <v>#DIV/0!</v>
      </c>
      <c r="AH85" s="366" t="str">
        <f>IF(COUNTIF(AG$39:AG85,AG85)=1,AG85,"")</f>
        <v/>
      </c>
      <c r="AI85" s="366" t="e">
        <f t="shared" si="45"/>
        <v>#DIV/0!</v>
      </c>
      <c r="AJ85" s="346"/>
      <c r="AK85" s="346"/>
      <c r="AL85" s="346" t="e">
        <f>IF(Summary!$G$39="TAGSUF",'Gross Service Units'!AF85*'Gross Service Units'!E85,'Gross Service Units'!E85*'Gross Service Units'!T85)</f>
        <v>#DIV/0!</v>
      </c>
      <c r="AM85" s="372"/>
      <c r="AN85" s="372"/>
      <c r="AO85" s="372"/>
      <c r="AP85" s="372"/>
      <c r="AQ85" s="372"/>
      <c r="AR85" s="372"/>
      <c r="AS85" s="372"/>
      <c r="AT85" s="372"/>
      <c r="AU85" s="372"/>
      <c r="AV85" s="372"/>
      <c r="AW85" s="372"/>
      <c r="AX85" s="372"/>
      <c r="AY85" s="372"/>
      <c r="AZ85" s="372"/>
      <c r="BA85" s="372"/>
      <c r="BB85" s="372"/>
      <c r="BC85" s="372"/>
      <c r="BD85" s="372"/>
      <c r="BE85" s="372"/>
      <c r="BF85" s="372"/>
      <c r="BG85" s="372"/>
      <c r="BH85" s="372"/>
      <c r="BI85" s="372"/>
      <c r="BJ85" s="372"/>
      <c r="BK85" s="372"/>
      <c r="BL85" s="372"/>
      <c r="BM85" s="372"/>
      <c r="BN85" s="372"/>
      <c r="BO85" s="372"/>
      <c r="BP85" s="372"/>
      <c r="BQ85" s="372"/>
      <c r="BR85" s="372"/>
      <c r="BS85" s="372"/>
      <c r="BT85" s="372"/>
      <c r="BU85" s="372"/>
      <c r="BV85" s="372"/>
      <c r="BW85" s="372"/>
      <c r="BX85" s="372"/>
      <c r="BY85" s="372"/>
      <c r="BZ85" s="372"/>
      <c r="CA85" s="372"/>
      <c r="CB85" s="372"/>
      <c r="CC85" s="372"/>
      <c r="CD85" s="372"/>
      <c r="CE85" s="372"/>
      <c r="CF85" s="372"/>
      <c r="CG85" s="372"/>
      <c r="CH85" s="372"/>
      <c r="CI85" s="372"/>
      <c r="CJ85" s="372"/>
    </row>
    <row r="86" spans="1:88" ht="14.25">
      <c r="A86" s="404"/>
      <c r="B86" s="405"/>
      <c r="C86" s="406"/>
      <c r="D86" s="407"/>
      <c r="E86" s="408"/>
      <c r="F86" s="408"/>
      <c r="G86" s="214"/>
      <c r="H86" s="213"/>
      <c r="I86" s="360" t="e">
        <f t="shared" si="33"/>
        <v>#N/A</v>
      </c>
      <c r="J86" s="361" t="e">
        <f t="shared" si="34"/>
        <v>#N/A</v>
      </c>
      <c r="K86" s="362" t="e">
        <f t="shared" si="26"/>
        <v>#N/A</v>
      </c>
      <c r="L86" s="362" t="e">
        <f t="shared" si="27"/>
        <v>#N/A</v>
      </c>
      <c r="M86" s="362" t="e">
        <f t="shared" si="35"/>
        <v>#N/A</v>
      </c>
      <c r="N86" s="363" t="e">
        <f t="shared" si="36"/>
        <v>#N/A</v>
      </c>
      <c r="O86" s="364"/>
      <c r="P86" s="364"/>
      <c r="Q86" s="365">
        <f t="shared" si="37"/>
        <v>0</v>
      </c>
      <c r="R86" s="365">
        <f t="shared" si="38"/>
        <v>0</v>
      </c>
      <c r="T86" s="366" t="e">
        <f t="shared" si="39"/>
        <v>#DIV/0!</v>
      </c>
      <c r="U86" s="366" t="str">
        <f>IF(COUNTIF(T$39:T86,T86)=1,T86,"")</f>
        <v/>
      </c>
      <c r="V86" s="366" t="e">
        <f t="shared" si="40"/>
        <v>#DIV/0!</v>
      </c>
      <c r="W86" s="366" t="str">
        <f>IF(COUNTIF(V$39:V86,V86)=1,V86,"")</f>
        <v/>
      </c>
      <c r="X86" s="366" t="e">
        <f t="shared" si="41"/>
        <v>#DIV/0!</v>
      </c>
      <c r="Y86" s="367"/>
      <c r="AB86" s="365">
        <f t="shared" si="42"/>
        <v>0</v>
      </c>
      <c r="AC86" s="365">
        <f t="shared" si="43"/>
        <v>0</v>
      </c>
      <c r="AE86" s="366" t="e">
        <f t="shared" si="32"/>
        <v>#DIV/0!</v>
      </c>
      <c r="AF86" s="366" t="str">
        <f>IF(COUNTIF(AE$39:AE86,AE86)=1,AE86,"")</f>
        <v/>
      </c>
      <c r="AG86" s="366" t="e">
        <f t="shared" si="44"/>
        <v>#DIV/0!</v>
      </c>
      <c r="AH86" s="366" t="str">
        <f>IF(COUNTIF(AG$39:AG86,AG86)=1,AG86,"")</f>
        <v/>
      </c>
      <c r="AI86" s="366" t="e">
        <f t="shared" si="45"/>
        <v>#DIV/0!</v>
      </c>
      <c r="AJ86" s="346"/>
      <c r="AK86" s="346"/>
      <c r="AL86" s="346" t="e">
        <f>IF(Summary!$G$39="TAGSUF",'Gross Service Units'!AF86*'Gross Service Units'!E86,'Gross Service Units'!E86*'Gross Service Units'!T86)</f>
        <v>#DIV/0!</v>
      </c>
      <c r="AM86" s="372"/>
      <c r="AN86" s="372"/>
      <c r="AO86" s="372"/>
      <c r="AP86" s="372"/>
      <c r="AQ86" s="372"/>
      <c r="AR86" s="372"/>
      <c r="AS86" s="372"/>
      <c r="AT86" s="372"/>
      <c r="AU86" s="372"/>
      <c r="AV86" s="372"/>
      <c r="AW86" s="372"/>
      <c r="AX86" s="372"/>
      <c r="AY86" s="372"/>
      <c r="AZ86" s="372"/>
      <c r="BA86" s="372"/>
      <c r="BB86" s="372"/>
      <c r="BC86" s="372"/>
      <c r="BD86" s="372"/>
      <c r="BE86" s="372"/>
      <c r="BF86" s="372"/>
      <c r="BG86" s="372"/>
      <c r="BH86" s="372"/>
      <c r="BI86" s="372"/>
      <c r="BJ86" s="372"/>
      <c r="BK86" s="372"/>
      <c r="BL86" s="372"/>
      <c r="BM86" s="372"/>
      <c r="BN86" s="372"/>
      <c r="BO86" s="372"/>
      <c r="BP86" s="372"/>
      <c r="BQ86" s="372"/>
      <c r="BR86" s="372"/>
      <c r="BS86" s="372"/>
      <c r="BT86" s="372"/>
      <c r="BU86" s="372"/>
      <c r="BV86" s="372"/>
      <c r="BW86" s="372"/>
      <c r="BX86" s="372"/>
      <c r="BY86" s="372"/>
      <c r="BZ86" s="372"/>
      <c r="CA86" s="372"/>
      <c r="CB86" s="372"/>
      <c r="CC86" s="372"/>
      <c r="CD86" s="372"/>
      <c r="CE86" s="372"/>
      <c r="CF86" s="372"/>
      <c r="CG86" s="372"/>
      <c r="CH86" s="372"/>
      <c r="CI86" s="372"/>
      <c r="CJ86" s="372"/>
    </row>
    <row r="87" spans="1:88" ht="14.25">
      <c r="A87" s="404"/>
      <c r="B87" s="405"/>
      <c r="C87" s="406"/>
      <c r="D87" s="407"/>
      <c r="E87" s="408"/>
      <c r="F87" s="408"/>
      <c r="G87" s="214"/>
      <c r="H87" s="213"/>
      <c r="I87" s="360" t="e">
        <f t="shared" si="33"/>
        <v>#N/A</v>
      </c>
      <c r="J87" s="361" t="e">
        <f t="shared" si="34"/>
        <v>#N/A</v>
      </c>
      <c r="K87" s="362" t="e">
        <f t="shared" si="26"/>
        <v>#N/A</v>
      </c>
      <c r="L87" s="362" t="e">
        <f t="shared" si="27"/>
        <v>#N/A</v>
      </c>
      <c r="M87" s="362" t="e">
        <f t="shared" si="35"/>
        <v>#N/A</v>
      </c>
      <c r="N87" s="363" t="e">
        <f t="shared" si="36"/>
        <v>#N/A</v>
      </c>
      <c r="O87" s="364"/>
      <c r="P87" s="364"/>
      <c r="Q87" s="365">
        <f t="shared" si="37"/>
        <v>0</v>
      </c>
      <c r="R87" s="365">
        <f t="shared" si="38"/>
        <v>0</v>
      </c>
      <c r="T87" s="366" t="e">
        <f t="shared" si="39"/>
        <v>#DIV/0!</v>
      </c>
      <c r="U87" s="366" t="str">
        <f>IF(COUNTIF(T$39:T87,T87)=1,T87,"")</f>
        <v/>
      </c>
      <c r="V87" s="366" t="e">
        <f t="shared" si="40"/>
        <v>#DIV/0!</v>
      </c>
      <c r="W87" s="366" t="str">
        <f>IF(COUNTIF(V$39:V87,V87)=1,V87,"")</f>
        <v/>
      </c>
      <c r="X87" s="366" t="e">
        <f t="shared" si="41"/>
        <v>#DIV/0!</v>
      </c>
      <c r="Y87" s="367"/>
      <c r="AB87" s="365">
        <f t="shared" si="42"/>
        <v>0</v>
      </c>
      <c r="AC87" s="365">
        <f t="shared" si="43"/>
        <v>0</v>
      </c>
      <c r="AE87" s="366" t="e">
        <f t="shared" si="32"/>
        <v>#DIV/0!</v>
      </c>
      <c r="AF87" s="366" t="str">
        <f>IF(COUNTIF(AE$39:AE87,AE87)=1,AE87,"")</f>
        <v/>
      </c>
      <c r="AG87" s="366" t="e">
        <f t="shared" si="44"/>
        <v>#DIV/0!</v>
      </c>
      <c r="AH87" s="366" t="str">
        <f>IF(COUNTIF(AG$39:AG87,AG87)=1,AG87,"")</f>
        <v/>
      </c>
      <c r="AI87" s="366" t="e">
        <f t="shared" si="45"/>
        <v>#DIV/0!</v>
      </c>
      <c r="AJ87" s="346"/>
      <c r="AK87" s="346"/>
      <c r="AL87" s="346" t="e">
        <f>IF(Summary!$G$39="TAGSUF",'Gross Service Units'!AF87*'Gross Service Units'!E87,'Gross Service Units'!E87*'Gross Service Units'!T87)</f>
        <v>#DIV/0!</v>
      </c>
      <c r="AM87" s="372"/>
      <c r="AN87" s="372"/>
      <c r="AO87" s="372"/>
      <c r="AP87" s="372"/>
      <c r="AQ87" s="372"/>
      <c r="AR87" s="372"/>
      <c r="AS87" s="372"/>
      <c r="AT87" s="372"/>
      <c r="AU87" s="372"/>
      <c r="AV87" s="372"/>
      <c r="AW87" s="372"/>
      <c r="AX87" s="372"/>
      <c r="AY87" s="372"/>
      <c r="AZ87" s="372"/>
      <c r="BA87" s="372"/>
      <c r="BB87" s="372"/>
      <c r="BC87" s="372"/>
      <c r="BD87" s="372"/>
      <c r="BE87" s="372"/>
      <c r="BF87" s="372"/>
      <c r="BG87" s="372"/>
      <c r="BH87" s="372"/>
      <c r="BI87" s="372"/>
      <c r="BJ87" s="372"/>
      <c r="BK87" s="372"/>
      <c r="BL87" s="372"/>
      <c r="BM87" s="372"/>
      <c r="BN87" s="372"/>
      <c r="BO87" s="372"/>
      <c r="BP87" s="372"/>
      <c r="BQ87" s="372"/>
      <c r="BR87" s="372"/>
      <c r="BS87" s="372"/>
      <c r="BT87" s="372"/>
      <c r="BU87" s="372"/>
      <c r="BV87" s="372"/>
      <c r="BW87" s="372"/>
      <c r="BX87" s="372"/>
      <c r="BY87" s="372"/>
      <c r="BZ87" s="372"/>
      <c r="CA87" s="372"/>
      <c r="CB87" s="372"/>
      <c r="CC87" s="372"/>
      <c r="CD87" s="372"/>
      <c r="CE87" s="372"/>
      <c r="CF87" s="372"/>
      <c r="CG87" s="372"/>
      <c r="CH87" s="372"/>
      <c r="CI87" s="372"/>
      <c r="CJ87" s="372"/>
    </row>
    <row r="88" spans="1:88" ht="14.25">
      <c r="A88" s="404"/>
      <c r="B88" s="405"/>
      <c r="C88" s="406"/>
      <c r="D88" s="407"/>
      <c r="E88" s="408"/>
      <c r="F88" s="408"/>
      <c r="G88" s="214"/>
      <c r="H88" s="213"/>
      <c r="I88" s="360" t="e">
        <f t="shared" si="33"/>
        <v>#N/A</v>
      </c>
      <c r="J88" s="361" t="e">
        <f t="shared" si="34"/>
        <v>#N/A</v>
      </c>
      <c r="K88" s="362" t="e">
        <f t="shared" si="26"/>
        <v>#N/A</v>
      </c>
      <c r="L88" s="362" t="e">
        <f t="shared" si="27"/>
        <v>#N/A</v>
      </c>
      <c r="M88" s="362" t="e">
        <f t="shared" si="35"/>
        <v>#N/A</v>
      </c>
      <c r="N88" s="363" t="e">
        <f t="shared" si="36"/>
        <v>#N/A</v>
      </c>
      <c r="O88" s="364"/>
      <c r="P88" s="364"/>
      <c r="Q88" s="365">
        <f t="shared" si="37"/>
        <v>0</v>
      </c>
      <c r="R88" s="365">
        <f t="shared" si="38"/>
        <v>0</v>
      </c>
      <c r="T88" s="366" t="e">
        <f t="shared" si="39"/>
        <v>#DIV/0!</v>
      </c>
      <c r="U88" s="366" t="str">
        <f>IF(COUNTIF(T$39:T88,T88)=1,T88,"")</f>
        <v/>
      </c>
      <c r="V88" s="366" t="e">
        <f t="shared" si="40"/>
        <v>#DIV/0!</v>
      </c>
      <c r="W88" s="366" t="str">
        <f>IF(COUNTIF(V$39:V88,V88)=1,V88,"")</f>
        <v/>
      </c>
      <c r="X88" s="366" t="e">
        <f t="shared" si="41"/>
        <v>#DIV/0!</v>
      </c>
      <c r="Y88" s="367"/>
      <c r="AB88" s="365">
        <f t="shared" si="42"/>
        <v>0</v>
      </c>
      <c r="AC88" s="365">
        <f t="shared" si="43"/>
        <v>0</v>
      </c>
      <c r="AE88" s="366" t="e">
        <f t="shared" si="32"/>
        <v>#DIV/0!</v>
      </c>
      <c r="AF88" s="366" t="str">
        <f>IF(COUNTIF(AE$39:AE88,AE88)=1,AE88,"")</f>
        <v/>
      </c>
      <c r="AG88" s="366" t="e">
        <f t="shared" si="44"/>
        <v>#DIV/0!</v>
      </c>
      <c r="AH88" s="366" t="str">
        <f>IF(COUNTIF(AG$39:AG88,AG88)=1,AG88,"")</f>
        <v/>
      </c>
      <c r="AI88" s="366" t="e">
        <f t="shared" si="45"/>
        <v>#DIV/0!</v>
      </c>
      <c r="AJ88" s="346"/>
      <c r="AK88" s="346"/>
      <c r="AL88" s="346" t="e">
        <f>IF(Summary!$G$39="TAGSUF",'Gross Service Units'!AF88*'Gross Service Units'!E88,'Gross Service Units'!E88*'Gross Service Units'!T88)</f>
        <v>#DIV/0!</v>
      </c>
      <c r="AM88" s="372"/>
      <c r="AN88" s="372"/>
      <c r="AO88" s="372"/>
      <c r="AP88" s="372"/>
      <c r="AQ88" s="372"/>
      <c r="AR88" s="372"/>
      <c r="AS88" s="372"/>
      <c r="AT88" s="372"/>
      <c r="AU88" s="372"/>
      <c r="AV88" s="372"/>
      <c r="AW88" s="372"/>
      <c r="AX88" s="372"/>
      <c r="AY88" s="372"/>
      <c r="AZ88" s="372"/>
      <c r="BA88" s="372"/>
      <c r="BB88" s="372"/>
      <c r="BC88" s="372"/>
      <c r="BD88" s="372"/>
      <c r="BE88" s="372"/>
      <c r="BF88" s="372"/>
      <c r="BG88" s="372"/>
      <c r="BH88" s="372"/>
      <c r="BI88" s="372"/>
      <c r="BJ88" s="372"/>
      <c r="BK88" s="372"/>
      <c r="BL88" s="372"/>
      <c r="BM88" s="372"/>
      <c r="BN88" s="372"/>
      <c r="BO88" s="372"/>
      <c r="BP88" s="372"/>
      <c r="BQ88" s="372"/>
      <c r="BR88" s="372"/>
      <c r="BS88" s="372"/>
      <c r="BT88" s="372"/>
      <c r="BU88" s="372"/>
      <c r="BV88" s="372"/>
      <c r="BW88" s="372"/>
      <c r="BX88" s="372"/>
      <c r="BY88" s="372"/>
      <c r="BZ88" s="372"/>
      <c r="CA88" s="372"/>
      <c r="CB88" s="372"/>
      <c r="CC88" s="372"/>
      <c r="CD88" s="372"/>
      <c r="CE88" s="372"/>
      <c r="CF88" s="372"/>
      <c r="CG88" s="372"/>
      <c r="CH88" s="372"/>
      <c r="CI88" s="372"/>
      <c r="CJ88" s="372"/>
    </row>
    <row r="89" spans="1:88" ht="14.25">
      <c r="A89" s="404"/>
      <c r="B89" s="405"/>
      <c r="C89" s="406"/>
      <c r="D89" s="407"/>
      <c r="E89" s="408"/>
      <c r="F89" s="408"/>
      <c r="G89" s="214"/>
      <c r="H89" s="213"/>
      <c r="I89" s="360" t="e">
        <f t="shared" si="33"/>
        <v>#N/A</v>
      </c>
      <c r="J89" s="361" t="e">
        <f t="shared" si="34"/>
        <v>#N/A</v>
      </c>
      <c r="K89" s="362" t="e">
        <f t="shared" si="26"/>
        <v>#N/A</v>
      </c>
      <c r="L89" s="362" t="e">
        <f t="shared" si="27"/>
        <v>#N/A</v>
      </c>
      <c r="M89" s="362" t="e">
        <f t="shared" si="35"/>
        <v>#N/A</v>
      </c>
      <c r="N89" s="363" t="e">
        <f t="shared" si="36"/>
        <v>#N/A</v>
      </c>
      <c r="O89" s="364"/>
      <c r="P89" s="364"/>
      <c r="Q89" s="365">
        <f t="shared" si="37"/>
        <v>0</v>
      </c>
      <c r="R89" s="365">
        <f t="shared" si="38"/>
        <v>0</v>
      </c>
      <c r="T89" s="366" t="e">
        <f t="shared" si="39"/>
        <v>#DIV/0!</v>
      </c>
      <c r="U89" s="366" t="str">
        <f>IF(COUNTIF(T$39:T89,T89)=1,T89,"")</f>
        <v/>
      </c>
      <c r="V89" s="366" t="e">
        <f t="shared" si="40"/>
        <v>#DIV/0!</v>
      </c>
      <c r="W89" s="366" t="str">
        <f>IF(COUNTIF(V$39:V89,V89)=1,V89,"")</f>
        <v/>
      </c>
      <c r="X89" s="366" t="e">
        <f t="shared" si="41"/>
        <v>#DIV/0!</v>
      </c>
      <c r="Y89" s="367"/>
      <c r="AB89" s="365">
        <f t="shared" si="42"/>
        <v>0</v>
      </c>
      <c r="AC89" s="365">
        <f t="shared" si="43"/>
        <v>0</v>
      </c>
      <c r="AE89" s="366" t="e">
        <f t="shared" si="32"/>
        <v>#DIV/0!</v>
      </c>
      <c r="AF89" s="366" t="str">
        <f>IF(COUNTIF(AE$39:AE89,AE89)=1,AE89,"")</f>
        <v/>
      </c>
      <c r="AG89" s="366" t="e">
        <f t="shared" si="44"/>
        <v>#DIV/0!</v>
      </c>
      <c r="AH89" s="366" t="str">
        <f>IF(COUNTIF(AG$39:AG89,AG89)=1,AG89,"")</f>
        <v/>
      </c>
      <c r="AI89" s="366" t="e">
        <f t="shared" si="45"/>
        <v>#DIV/0!</v>
      </c>
      <c r="AJ89" s="346"/>
      <c r="AK89" s="346"/>
      <c r="AL89" s="346" t="e">
        <f>IF(Summary!$G$39="TAGSUF",'Gross Service Units'!AF89*'Gross Service Units'!E89,'Gross Service Units'!E89*'Gross Service Units'!T89)</f>
        <v>#DIV/0!</v>
      </c>
      <c r="AM89" s="372"/>
      <c r="AN89" s="372"/>
      <c r="AO89" s="372"/>
      <c r="AP89" s="372"/>
      <c r="AQ89" s="372"/>
      <c r="AR89" s="372"/>
      <c r="AS89" s="372"/>
      <c r="AT89" s="372"/>
      <c r="AU89" s="372"/>
      <c r="AV89" s="372"/>
      <c r="AW89" s="372"/>
      <c r="AX89" s="372"/>
      <c r="AY89" s="372"/>
      <c r="AZ89" s="372"/>
      <c r="BA89" s="372"/>
      <c r="BB89" s="372"/>
      <c r="BC89" s="372"/>
      <c r="BD89" s="372"/>
      <c r="BE89" s="372"/>
      <c r="BF89" s="372"/>
      <c r="BG89" s="372"/>
      <c r="BH89" s="372"/>
      <c r="BI89" s="372"/>
      <c r="BJ89" s="372"/>
      <c r="BK89" s="372"/>
      <c r="BL89" s="372"/>
      <c r="BM89" s="372"/>
      <c r="BN89" s="372"/>
      <c r="BO89" s="372"/>
      <c r="BP89" s="372"/>
      <c r="BQ89" s="372"/>
      <c r="BR89" s="372"/>
      <c r="BS89" s="372"/>
      <c r="BT89" s="372"/>
      <c r="BU89" s="372"/>
      <c r="BV89" s="372"/>
      <c r="BW89" s="372"/>
      <c r="BX89" s="372"/>
      <c r="BY89" s="372"/>
      <c r="BZ89" s="372"/>
      <c r="CA89" s="372"/>
      <c r="CB89" s="372"/>
      <c r="CC89" s="372"/>
      <c r="CD89" s="372"/>
      <c r="CE89" s="372"/>
      <c r="CF89" s="372"/>
      <c r="CG89" s="372"/>
      <c r="CH89" s="372"/>
      <c r="CI89" s="372"/>
      <c r="CJ89" s="372"/>
    </row>
    <row r="90" spans="1:88" ht="14.25">
      <c r="A90" s="404"/>
      <c r="B90" s="405"/>
      <c r="C90" s="406"/>
      <c r="D90" s="407"/>
      <c r="E90" s="408"/>
      <c r="F90" s="408"/>
      <c r="G90" s="214"/>
      <c r="H90" s="213"/>
      <c r="I90" s="360" t="e">
        <f t="shared" si="33"/>
        <v>#N/A</v>
      </c>
      <c r="J90" s="361" t="e">
        <f t="shared" si="34"/>
        <v>#N/A</v>
      </c>
      <c r="K90" s="362" t="e">
        <f t="shared" si="26"/>
        <v>#N/A</v>
      </c>
      <c r="L90" s="362" t="e">
        <f t="shared" si="27"/>
        <v>#N/A</v>
      </c>
      <c r="M90" s="362" t="e">
        <f t="shared" si="35"/>
        <v>#N/A</v>
      </c>
      <c r="N90" s="363" t="e">
        <f t="shared" si="36"/>
        <v>#N/A</v>
      </c>
      <c r="O90" s="364"/>
      <c r="P90" s="364"/>
      <c r="Q90" s="365">
        <f t="shared" si="37"/>
        <v>0</v>
      </c>
      <c r="R90" s="365">
        <f t="shared" si="38"/>
        <v>0</v>
      </c>
      <c r="T90" s="366" t="e">
        <f t="shared" si="39"/>
        <v>#DIV/0!</v>
      </c>
      <c r="U90" s="366" t="str">
        <f>IF(COUNTIF(T$39:T90,T90)=1,T90,"")</f>
        <v/>
      </c>
      <c r="V90" s="366" t="e">
        <f t="shared" si="40"/>
        <v>#DIV/0!</v>
      </c>
      <c r="W90" s="366" t="str">
        <f>IF(COUNTIF(V$39:V90,V90)=1,V90,"")</f>
        <v/>
      </c>
      <c r="X90" s="366" t="e">
        <f t="shared" si="41"/>
        <v>#DIV/0!</v>
      </c>
      <c r="Y90" s="367"/>
      <c r="AB90" s="365">
        <f t="shared" si="42"/>
        <v>0</v>
      </c>
      <c r="AC90" s="365">
        <f t="shared" si="43"/>
        <v>0</v>
      </c>
      <c r="AE90" s="366" t="e">
        <f t="shared" si="32"/>
        <v>#DIV/0!</v>
      </c>
      <c r="AF90" s="366" t="str">
        <f>IF(COUNTIF(AE$39:AE90,AE90)=1,AE90,"")</f>
        <v/>
      </c>
      <c r="AG90" s="366" t="e">
        <f t="shared" si="44"/>
        <v>#DIV/0!</v>
      </c>
      <c r="AH90" s="366" t="str">
        <f>IF(COUNTIF(AG$39:AG90,AG90)=1,AG90,"")</f>
        <v/>
      </c>
      <c r="AI90" s="366" t="e">
        <f t="shared" si="45"/>
        <v>#DIV/0!</v>
      </c>
      <c r="AJ90" s="346"/>
      <c r="AK90" s="346"/>
      <c r="AL90" s="346" t="e">
        <f>IF(Summary!$G$39="TAGSUF",'Gross Service Units'!AF90*'Gross Service Units'!E90,'Gross Service Units'!E90*'Gross Service Units'!T90)</f>
        <v>#DIV/0!</v>
      </c>
      <c r="AM90" s="372"/>
      <c r="AN90" s="372"/>
      <c r="AO90" s="372"/>
      <c r="AP90" s="372"/>
      <c r="AQ90" s="372"/>
      <c r="AR90" s="372"/>
      <c r="AS90" s="372"/>
      <c r="AT90" s="372"/>
      <c r="AU90" s="372"/>
      <c r="AV90" s="372"/>
      <c r="AW90" s="372"/>
      <c r="AX90" s="372"/>
      <c r="AY90" s="372"/>
      <c r="AZ90" s="372"/>
      <c r="BA90" s="372"/>
      <c r="BB90" s="372"/>
      <c r="BC90" s="372"/>
      <c r="BD90" s="372"/>
      <c r="BE90" s="372"/>
      <c r="BF90" s="372"/>
      <c r="BG90" s="372"/>
      <c r="BH90" s="372"/>
      <c r="BI90" s="372"/>
      <c r="BJ90" s="372"/>
      <c r="BK90" s="372"/>
      <c r="BL90" s="372"/>
      <c r="BM90" s="372"/>
      <c r="BN90" s="372"/>
      <c r="BO90" s="372"/>
      <c r="BP90" s="372"/>
      <c r="BQ90" s="372"/>
      <c r="BR90" s="372"/>
      <c r="BS90" s="372"/>
      <c r="BT90" s="372"/>
      <c r="BU90" s="372"/>
      <c r="BV90" s="372"/>
      <c r="BW90" s="372"/>
      <c r="BX90" s="372"/>
      <c r="BY90" s="372"/>
      <c r="BZ90" s="372"/>
      <c r="CA90" s="372"/>
      <c r="CB90" s="372"/>
      <c r="CC90" s="372"/>
      <c r="CD90" s="372"/>
      <c r="CE90" s="372"/>
      <c r="CF90" s="372"/>
      <c r="CG90" s="372"/>
      <c r="CH90" s="372"/>
      <c r="CI90" s="372"/>
      <c r="CJ90" s="372"/>
    </row>
    <row r="91" spans="1:88" ht="14.25">
      <c r="A91" s="404"/>
      <c r="B91" s="405"/>
      <c r="C91" s="406"/>
      <c r="D91" s="407"/>
      <c r="E91" s="408"/>
      <c r="F91" s="408"/>
      <c r="G91" s="214"/>
      <c r="H91" s="213"/>
      <c r="I91" s="360" t="e">
        <f t="shared" si="33"/>
        <v>#N/A</v>
      </c>
      <c r="J91" s="361" t="e">
        <f t="shared" si="34"/>
        <v>#N/A</v>
      </c>
      <c r="K91" s="362" t="e">
        <f t="shared" si="26"/>
        <v>#N/A</v>
      </c>
      <c r="L91" s="362" t="e">
        <f t="shared" si="27"/>
        <v>#N/A</v>
      </c>
      <c r="M91" s="362" t="e">
        <f t="shared" si="35"/>
        <v>#N/A</v>
      </c>
      <c r="N91" s="363" t="e">
        <f t="shared" si="36"/>
        <v>#N/A</v>
      </c>
      <c r="O91" s="364"/>
      <c r="P91" s="364"/>
      <c r="Q91" s="365">
        <f t="shared" si="37"/>
        <v>0</v>
      </c>
      <c r="R91" s="365">
        <f t="shared" si="38"/>
        <v>0</v>
      </c>
      <c r="T91" s="366" t="e">
        <f t="shared" si="39"/>
        <v>#DIV/0!</v>
      </c>
      <c r="U91" s="366" t="str">
        <f>IF(COUNTIF(T$39:T91,T91)=1,T91,"")</f>
        <v/>
      </c>
      <c r="V91" s="366" t="e">
        <f t="shared" si="40"/>
        <v>#DIV/0!</v>
      </c>
      <c r="W91" s="366" t="str">
        <f>IF(COUNTIF(V$39:V91,V91)=1,V91,"")</f>
        <v/>
      </c>
      <c r="X91" s="366" t="e">
        <f t="shared" si="41"/>
        <v>#DIV/0!</v>
      </c>
      <c r="Y91" s="367"/>
      <c r="AB91" s="365">
        <f t="shared" si="42"/>
        <v>0</v>
      </c>
      <c r="AC91" s="365">
        <f t="shared" si="43"/>
        <v>0</v>
      </c>
      <c r="AE91" s="366" t="e">
        <f t="shared" si="32"/>
        <v>#DIV/0!</v>
      </c>
      <c r="AF91" s="366" t="str">
        <f>IF(COUNTIF(AE$39:AE91,AE91)=1,AE91,"")</f>
        <v/>
      </c>
      <c r="AG91" s="366" t="e">
        <f t="shared" si="44"/>
        <v>#DIV/0!</v>
      </c>
      <c r="AH91" s="366" t="str">
        <f>IF(COUNTIF(AG$39:AG91,AG91)=1,AG91,"")</f>
        <v/>
      </c>
      <c r="AI91" s="366" t="e">
        <f t="shared" si="45"/>
        <v>#DIV/0!</v>
      </c>
      <c r="AJ91" s="346"/>
      <c r="AK91" s="346"/>
      <c r="AL91" s="346" t="e">
        <f>IF(Summary!$G$39="TAGSUF",'Gross Service Units'!AF91*'Gross Service Units'!E91,'Gross Service Units'!E91*'Gross Service Units'!T91)</f>
        <v>#DIV/0!</v>
      </c>
      <c r="AM91" s="372"/>
      <c r="AN91" s="372"/>
      <c r="AO91" s="372"/>
      <c r="AP91" s="372"/>
      <c r="AQ91" s="372"/>
      <c r="AR91" s="372"/>
      <c r="AS91" s="372"/>
      <c r="AT91" s="372"/>
      <c r="AU91" s="372"/>
      <c r="AV91" s="372"/>
      <c r="AW91" s="372"/>
      <c r="AX91" s="372"/>
      <c r="AY91" s="372"/>
      <c r="AZ91" s="372"/>
      <c r="BA91" s="372"/>
      <c r="BB91" s="372"/>
      <c r="BC91" s="372"/>
      <c r="BD91" s="372"/>
      <c r="BE91" s="372"/>
      <c r="BF91" s="372"/>
      <c r="BG91" s="372"/>
      <c r="BH91" s="372"/>
      <c r="BI91" s="372"/>
      <c r="BJ91" s="372"/>
      <c r="BK91" s="372"/>
      <c r="BL91" s="372"/>
      <c r="BM91" s="372"/>
      <c r="BN91" s="372"/>
      <c r="BO91" s="372"/>
      <c r="BP91" s="372"/>
      <c r="BQ91" s="372"/>
      <c r="BR91" s="372"/>
      <c r="BS91" s="372"/>
      <c r="BT91" s="372"/>
      <c r="BU91" s="372"/>
      <c r="BV91" s="372"/>
      <c r="BW91" s="372"/>
      <c r="BX91" s="372"/>
      <c r="BY91" s="372"/>
      <c r="BZ91" s="372"/>
      <c r="CA91" s="372"/>
      <c r="CB91" s="372"/>
      <c r="CC91" s="372"/>
      <c r="CD91" s="372"/>
      <c r="CE91" s="372"/>
      <c r="CF91" s="372"/>
      <c r="CG91" s="372"/>
      <c r="CH91" s="372"/>
      <c r="CI91" s="372"/>
      <c r="CJ91" s="372"/>
    </row>
    <row r="92" spans="1:88" ht="14.25">
      <c r="A92" s="404"/>
      <c r="B92" s="405"/>
      <c r="C92" s="406"/>
      <c r="D92" s="407"/>
      <c r="E92" s="408"/>
      <c r="F92" s="408"/>
      <c r="G92" s="214"/>
      <c r="H92" s="213"/>
      <c r="I92" s="360" t="e">
        <f t="shared" si="33"/>
        <v>#N/A</v>
      </c>
      <c r="J92" s="361" t="e">
        <f t="shared" si="34"/>
        <v>#N/A</v>
      </c>
      <c r="K92" s="362" t="e">
        <f t="shared" si="26"/>
        <v>#N/A</v>
      </c>
      <c r="L92" s="362" t="e">
        <f t="shared" si="27"/>
        <v>#N/A</v>
      </c>
      <c r="M92" s="362" t="e">
        <f t="shared" si="35"/>
        <v>#N/A</v>
      </c>
      <c r="N92" s="363" t="e">
        <f t="shared" si="36"/>
        <v>#N/A</v>
      </c>
      <c r="O92" s="364"/>
      <c r="P92" s="364"/>
      <c r="Q92" s="365">
        <f t="shared" si="37"/>
        <v>0</v>
      </c>
      <c r="R92" s="365">
        <f t="shared" si="38"/>
        <v>0</v>
      </c>
      <c r="T92" s="366" t="e">
        <f t="shared" si="39"/>
        <v>#DIV/0!</v>
      </c>
      <c r="U92" s="366" t="str">
        <f>IF(COUNTIF(T$39:T92,T92)=1,T92,"")</f>
        <v/>
      </c>
      <c r="V92" s="366" t="e">
        <f t="shared" si="40"/>
        <v>#DIV/0!</v>
      </c>
      <c r="W92" s="366" t="str">
        <f>IF(COUNTIF(V$39:V92,V92)=1,V92,"")</f>
        <v/>
      </c>
      <c r="X92" s="366" t="e">
        <f t="shared" si="41"/>
        <v>#DIV/0!</v>
      </c>
      <c r="Y92" s="367"/>
      <c r="AB92" s="365">
        <f t="shared" si="42"/>
        <v>0</v>
      </c>
      <c r="AC92" s="365">
        <f t="shared" si="43"/>
        <v>0</v>
      </c>
      <c r="AE92" s="366" t="e">
        <f t="shared" si="32"/>
        <v>#DIV/0!</v>
      </c>
      <c r="AF92" s="366" t="str">
        <f>IF(COUNTIF(AE$39:AE92,AE92)=1,AE92,"")</f>
        <v/>
      </c>
      <c r="AG92" s="366" t="e">
        <f t="shared" si="44"/>
        <v>#DIV/0!</v>
      </c>
      <c r="AH92" s="366" t="str">
        <f>IF(COUNTIF(AG$39:AG92,AG92)=1,AG92,"")</f>
        <v/>
      </c>
      <c r="AI92" s="366" t="e">
        <f t="shared" si="45"/>
        <v>#DIV/0!</v>
      </c>
      <c r="AJ92" s="346"/>
      <c r="AK92" s="346"/>
      <c r="AL92" s="346" t="e">
        <f>IF(Summary!$G$39="TAGSUF",'Gross Service Units'!AF92*'Gross Service Units'!E92,'Gross Service Units'!E92*'Gross Service Units'!T92)</f>
        <v>#DIV/0!</v>
      </c>
      <c r="AM92" s="372"/>
      <c r="AN92" s="372"/>
      <c r="AO92" s="372"/>
      <c r="AP92" s="372"/>
      <c r="AQ92" s="372"/>
      <c r="AR92" s="372"/>
      <c r="AS92" s="372"/>
      <c r="AT92" s="372"/>
      <c r="AU92" s="372"/>
      <c r="AV92" s="372"/>
      <c r="AW92" s="372"/>
      <c r="AX92" s="372"/>
      <c r="AY92" s="372"/>
      <c r="AZ92" s="372"/>
      <c r="BA92" s="372"/>
      <c r="BB92" s="372"/>
      <c r="BC92" s="372"/>
      <c r="BD92" s="372"/>
      <c r="BE92" s="372"/>
      <c r="BF92" s="372"/>
      <c r="BG92" s="372"/>
      <c r="BH92" s="372"/>
      <c r="BI92" s="372"/>
      <c r="BJ92" s="372"/>
      <c r="BK92" s="372"/>
      <c r="BL92" s="372"/>
      <c r="BM92" s="372"/>
      <c r="BN92" s="372"/>
      <c r="BO92" s="372"/>
      <c r="BP92" s="372"/>
      <c r="BQ92" s="372"/>
      <c r="BR92" s="372"/>
      <c r="BS92" s="372"/>
      <c r="BT92" s="372"/>
      <c r="BU92" s="372"/>
      <c r="BV92" s="372"/>
      <c r="BW92" s="372"/>
      <c r="BX92" s="372"/>
      <c r="BY92" s="372"/>
      <c r="BZ92" s="372"/>
      <c r="CA92" s="372"/>
      <c r="CB92" s="372"/>
      <c r="CC92" s="372"/>
      <c r="CD92" s="372"/>
      <c r="CE92" s="372"/>
      <c r="CF92" s="372"/>
      <c r="CG92" s="372"/>
      <c r="CH92" s="372"/>
      <c r="CI92" s="372"/>
      <c r="CJ92" s="372"/>
    </row>
    <row r="93" spans="1:88" ht="14.25">
      <c r="A93" s="404"/>
      <c r="B93" s="405"/>
      <c r="C93" s="406"/>
      <c r="D93" s="407"/>
      <c r="E93" s="408"/>
      <c r="F93" s="408"/>
      <c r="G93" s="214"/>
      <c r="H93" s="213"/>
      <c r="I93" s="360" t="e">
        <f t="shared" si="33"/>
        <v>#N/A</v>
      </c>
      <c r="J93" s="361" t="e">
        <f t="shared" si="34"/>
        <v>#N/A</v>
      </c>
      <c r="K93" s="362" t="e">
        <f t="shared" si="26"/>
        <v>#N/A</v>
      </c>
      <c r="L93" s="362" t="e">
        <f t="shared" si="27"/>
        <v>#N/A</v>
      </c>
      <c r="M93" s="362" t="e">
        <f t="shared" si="35"/>
        <v>#N/A</v>
      </c>
      <c r="N93" s="363" t="e">
        <f t="shared" si="36"/>
        <v>#N/A</v>
      </c>
      <c r="O93" s="364"/>
      <c r="P93" s="364"/>
      <c r="Q93" s="365">
        <f t="shared" si="37"/>
        <v>0</v>
      </c>
      <c r="R93" s="365">
        <f t="shared" si="38"/>
        <v>0</v>
      </c>
      <c r="T93" s="366" t="e">
        <f t="shared" si="39"/>
        <v>#DIV/0!</v>
      </c>
      <c r="U93" s="366" t="str">
        <f>IF(COUNTIF(T$39:T93,T93)=1,T93,"")</f>
        <v/>
      </c>
      <c r="V93" s="366" t="e">
        <f t="shared" si="40"/>
        <v>#DIV/0!</v>
      </c>
      <c r="W93" s="366" t="str">
        <f>IF(COUNTIF(V$39:V93,V93)=1,V93,"")</f>
        <v/>
      </c>
      <c r="X93" s="366" t="e">
        <f t="shared" si="41"/>
        <v>#DIV/0!</v>
      </c>
      <c r="Y93" s="367"/>
      <c r="AB93" s="365">
        <f t="shared" si="42"/>
        <v>0</v>
      </c>
      <c r="AC93" s="365">
        <f t="shared" si="43"/>
        <v>0</v>
      </c>
      <c r="AE93" s="366" t="e">
        <f t="shared" si="32"/>
        <v>#DIV/0!</v>
      </c>
      <c r="AF93" s="366" t="str">
        <f>IF(COUNTIF(AE$39:AE93,AE93)=1,AE93,"")</f>
        <v/>
      </c>
      <c r="AG93" s="366" t="e">
        <f t="shared" si="44"/>
        <v>#DIV/0!</v>
      </c>
      <c r="AH93" s="366" t="str">
        <f>IF(COUNTIF(AG$39:AG93,AG93)=1,AG93,"")</f>
        <v/>
      </c>
      <c r="AI93" s="366" t="e">
        <f t="shared" si="45"/>
        <v>#DIV/0!</v>
      </c>
      <c r="AJ93" s="346"/>
      <c r="AK93" s="346"/>
      <c r="AL93" s="346" t="e">
        <f>IF(Summary!$G$39="TAGSUF",'Gross Service Units'!AF93*'Gross Service Units'!E93,'Gross Service Units'!E93*'Gross Service Units'!T93)</f>
        <v>#DIV/0!</v>
      </c>
      <c r="AM93" s="372"/>
      <c r="AN93" s="372"/>
      <c r="AO93" s="372"/>
      <c r="AP93" s="372"/>
      <c r="AQ93" s="372"/>
      <c r="AR93" s="372"/>
      <c r="AS93" s="372"/>
      <c r="AT93" s="372"/>
      <c r="AU93" s="372"/>
      <c r="AV93" s="372"/>
      <c r="AW93" s="372"/>
      <c r="AX93" s="372"/>
      <c r="AY93" s="372"/>
      <c r="AZ93" s="372"/>
      <c r="BA93" s="372"/>
      <c r="BB93" s="372"/>
      <c r="BC93" s="372"/>
      <c r="BD93" s="372"/>
      <c r="BE93" s="372"/>
      <c r="BF93" s="372"/>
      <c r="BG93" s="372"/>
      <c r="BH93" s="372"/>
      <c r="BI93" s="372"/>
      <c r="BJ93" s="372"/>
      <c r="BK93" s="372"/>
      <c r="BL93" s="372"/>
      <c r="BM93" s="372"/>
      <c r="BN93" s="372"/>
      <c r="BO93" s="372"/>
      <c r="BP93" s="372"/>
      <c r="BQ93" s="372"/>
      <c r="BR93" s="372"/>
      <c r="BS93" s="372"/>
      <c r="BT93" s="372"/>
      <c r="BU93" s="372"/>
      <c r="BV93" s="372"/>
      <c r="BW93" s="372"/>
      <c r="BX93" s="372"/>
      <c r="BY93" s="372"/>
      <c r="BZ93" s="372"/>
      <c r="CA93" s="372"/>
      <c r="CB93" s="372"/>
      <c r="CC93" s="372"/>
      <c r="CD93" s="372"/>
      <c r="CE93" s="372"/>
      <c r="CF93" s="372"/>
      <c r="CG93" s="372"/>
      <c r="CH93" s="372"/>
      <c r="CI93" s="372"/>
      <c r="CJ93" s="372"/>
    </row>
    <row r="94" spans="1:88" ht="14.25">
      <c r="A94" s="404"/>
      <c r="B94" s="405"/>
      <c r="C94" s="406"/>
      <c r="D94" s="407"/>
      <c r="E94" s="408"/>
      <c r="F94" s="408"/>
      <c r="G94" s="214"/>
      <c r="H94" s="213"/>
      <c r="I94" s="360" t="e">
        <f t="shared" si="33"/>
        <v>#N/A</v>
      </c>
      <c r="J94" s="361" t="e">
        <f t="shared" si="34"/>
        <v>#N/A</v>
      </c>
      <c r="K94" s="362" t="e">
        <f t="shared" si="26"/>
        <v>#N/A</v>
      </c>
      <c r="L94" s="362" t="e">
        <f t="shared" si="27"/>
        <v>#N/A</v>
      </c>
      <c r="M94" s="362" t="e">
        <f t="shared" si="35"/>
        <v>#N/A</v>
      </c>
      <c r="N94" s="363" t="e">
        <f t="shared" si="36"/>
        <v>#N/A</v>
      </c>
      <c r="O94" s="364"/>
      <c r="P94" s="364"/>
      <c r="Q94" s="365">
        <f t="shared" si="37"/>
        <v>0</v>
      </c>
      <c r="R94" s="365">
        <f t="shared" si="38"/>
        <v>0</v>
      </c>
      <c r="T94" s="366" t="e">
        <f t="shared" si="39"/>
        <v>#DIV/0!</v>
      </c>
      <c r="U94" s="366" t="str">
        <f>IF(COUNTIF(T$39:T94,T94)=1,T94,"")</f>
        <v/>
      </c>
      <c r="V94" s="366" t="e">
        <f t="shared" si="40"/>
        <v>#DIV/0!</v>
      </c>
      <c r="W94" s="366" t="str">
        <f>IF(COUNTIF(V$39:V94,V94)=1,V94,"")</f>
        <v/>
      </c>
      <c r="X94" s="366" t="e">
        <f t="shared" si="41"/>
        <v>#DIV/0!</v>
      </c>
      <c r="Y94" s="367"/>
      <c r="AB94" s="365">
        <f t="shared" si="42"/>
        <v>0</v>
      </c>
      <c r="AC94" s="365">
        <f t="shared" si="43"/>
        <v>0</v>
      </c>
      <c r="AE94" s="366" t="e">
        <f t="shared" si="32"/>
        <v>#DIV/0!</v>
      </c>
      <c r="AF94" s="366" t="str">
        <f>IF(COUNTIF(AE$39:AE94,AE94)=1,AE94,"")</f>
        <v/>
      </c>
      <c r="AG94" s="366" t="e">
        <f t="shared" si="44"/>
        <v>#DIV/0!</v>
      </c>
      <c r="AH94" s="366" t="str">
        <f>IF(COUNTIF(AG$39:AG94,AG94)=1,AG94,"")</f>
        <v/>
      </c>
      <c r="AI94" s="366" t="e">
        <f t="shared" si="45"/>
        <v>#DIV/0!</v>
      </c>
      <c r="AJ94" s="346"/>
      <c r="AK94" s="346"/>
      <c r="AL94" s="346" t="e">
        <f>IF(Summary!$G$39="TAGSUF",'Gross Service Units'!AF94*'Gross Service Units'!E94,'Gross Service Units'!E94*'Gross Service Units'!T94)</f>
        <v>#DIV/0!</v>
      </c>
      <c r="AM94" s="372"/>
      <c r="AN94" s="372"/>
      <c r="AO94" s="372"/>
      <c r="AP94" s="372"/>
      <c r="AQ94" s="372"/>
      <c r="AR94" s="372"/>
      <c r="AS94" s="372"/>
      <c r="AT94" s="372"/>
      <c r="AU94" s="372"/>
      <c r="AV94" s="372"/>
      <c r="AW94" s="372"/>
      <c r="AX94" s="372"/>
      <c r="AY94" s="372"/>
      <c r="AZ94" s="372"/>
      <c r="BA94" s="372"/>
      <c r="BB94" s="372"/>
      <c r="BC94" s="372"/>
      <c r="BD94" s="372"/>
      <c r="BE94" s="372"/>
      <c r="BF94" s="372"/>
      <c r="BG94" s="372"/>
      <c r="BH94" s="372"/>
      <c r="BI94" s="372"/>
      <c r="BJ94" s="372"/>
      <c r="BK94" s="372"/>
      <c r="BL94" s="372"/>
      <c r="BM94" s="372"/>
      <c r="BN94" s="372"/>
      <c r="BO94" s="372"/>
      <c r="BP94" s="372"/>
      <c r="BQ94" s="372"/>
      <c r="BR94" s="372"/>
      <c r="BS94" s="372"/>
      <c r="BT94" s="372"/>
      <c r="BU94" s="372"/>
      <c r="BV94" s="372"/>
      <c r="BW94" s="372"/>
      <c r="BX94" s="372"/>
      <c r="BY94" s="372"/>
      <c r="BZ94" s="372"/>
      <c r="CA94" s="372"/>
      <c r="CB94" s="372"/>
      <c r="CC94" s="372"/>
      <c r="CD94" s="372"/>
      <c r="CE94" s="372"/>
      <c r="CF94" s="372"/>
      <c r="CG94" s="372"/>
      <c r="CH94" s="372"/>
      <c r="CI94" s="372"/>
      <c r="CJ94" s="372"/>
    </row>
    <row r="95" spans="1:88" ht="14.25">
      <c r="A95" s="404"/>
      <c r="B95" s="405"/>
      <c r="C95" s="406"/>
      <c r="D95" s="407"/>
      <c r="E95" s="408"/>
      <c r="F95" s="408"/>
      <c r="G95" s="214"/>
      <c r="H95" s="213"/>
      <c r="I95" s="360" t="e">
        <f t="shared" si="33"/>
        <v>#N/A</v>
      </c>
      <c r="J95" s="361" t="e">
        <f t="shared" si="34"/>
        <v>#N/A</v>
      </c>
      <c r="K95" s="362" t="e">
        <f t="shared" si="26"/>
        <v>#N/A</v>
      </c>
      <c r="L95" s="362" t="e">
        <f t="shared" si="27"/>
        <v>#N/A</v>
      </c>
      <c r="M95" s="362" t="e">
        <f t="shared" si="35"/>
        <v>#N/A</v>
      </c>
      <c r="N95" s="363" t="e">
        <f t="shared" si="36"/>
        <v>#N/A</v>
      </c>
      <c r="O95" s="364"/>
      <c r="P95" s="364"/>
      <c r="Q95" s="365">
        <f t="shared" si="37"/>
        <v>0</v>
      </c>
      <c r="R95" s="365">
        <f t="shared" si="38"/>
        <v>0</v>
      </c>
      <c r="T95" s="366" t="e">
        <f t="shared" si="39"/>
        <v>#DIV/0!</v>
      </c>
      <c r="U95" s="366" t="str">
        <f>IF(COUNTIF(T$39:T95,T95)=1,T95,"")</f>
        <v/>
      </c>
      <c r="V95" s="366" t="e">
        <f t="shared" si="40"/>
        <v>#DIV/0!</v>
      </c>
      <c r="W95" s="366" t="str">
        <f>IF(COUNTIF(V$39:V95,V95)=1,V95,"")</f>
        <v/>
      </c>
      <c r="X95" s="366" t="e">
        <f t="shared" si="41"/>
        <v>#DIV/0!</v>
      </c>
      <c r="Y95" s="367"/>
      <c r="AB95" s="365">
        <f t="shared" si="42"/>
        <v>0</v>
      </c>
      <c r="AC95" s="365">
        <f t="shared" si="43"/>
        <v>0</v>
      </c>
      <c r="AE95" s="366" t="e">
        <f t="shared" si="32"/>
        <v>#DIV/0!</v>
      </c>
      <c r="AF95" s="366" t="str">
        <f>IF(COUNTIF(AE$39:AE95,AE95)=1,AE95,"")</f>
        <v/>
      </c>
      <c r="AG95" s="366" t="e">
        <f t="shared" si="44"/>
        <v>#DIV/0!</v>
      </c>
      <c r="AH95" s="366" t="str">
        <f>IF(COUNTIF(AG$39:AG95,AG95)=1,AG95,"")</f>
        <v/>
      </c>
      <c r="AI95" s="366" t="e">
        <f t="shared" si="45"/>
        <v>#DIV/0!</v>
      </c>
      <c r="AJ95" s="346"/>
      <c r="AK95" s="346"/>
      <c r="AL95" s="346" t="e">
        <f>IF(Summary!$G$39="TAGSUF",'Gross Service Units'!AF95*'Gross Service Units'!E95,'Gross Service Units'!E95*'Gross Service Units'!T95)</f>
        <v>#DIV/0!</v>
      </c>
      <c r="AM95" s="372"/>
      <c r="AN95" s="372"/>
      <c r="AO95" s="372"/>
      <c r="AP95" s="372"/>
      <c r="AQ95" s="372"/>
      <c r="AR95" s="372"/>
      <c r="AS95" s="372"/>
      <c r="AT95" s="372"/>
      <c r="AU95" s="372"/>
      <c r="AV95" s="372"/>
      <c r="AW95" s="372"/>
      <c r="AX95" s="372"/>
      <c r="AY95" s="372"/>
      <c r="AZ95" s="372"/>
      <c r="BA95" s="372"/>
      <c r="BB95" s="372"/>
      <c r="BC95" s="372"/>
      <c r="BD95" s="372"/>
      <c r="BE95" s="372"/>
      <c r="BF95" s="372"/>
      <c r="BG95" s="372"/>
      <c r="BH95" s="372"/>
      <c r="BI95" s="372"/>
      <c r="BJ95" s="372"/>
      <c r="BK95" s="372"/>
      <c r="BL95" s="372"/>
      <c r="BM95" s="372"/>
      <c r="BN95" s="372"/>
      <c r="BO95" s="372"/>
      <c r="BP95" s="372"/>
      <c r="BQ95" s="372"/>
      <c r="BR95" s="372"/>
      <c r="BS95" s="372"/>
      <c r="BT95" s="372"/>
      <c r="BU95" s="372"/>
      <c r="BV95" s="372"/>
      <c r="BW95" s="372"/>
      <c r="BX95" s="372"/>
      <c r="BY95" s="372"/>
      <c r="BZ95" s="372"/>
      <c r="CA95" s="372"/>
      <c r="CB95" s="372"/>
      <c r="CC95" s="372"/>
      <c r="CD95" s="372"/>
      <c r="CE95" s="372"/>
      <c r="CF95" s="372"/>
      <c r="CG95" s="372"/>
      <c r="CH95" s="372"/>
      <c r="CI95" s="372"/>
      <c r="CJ95" s="372"/>
    </row>
    <row r="96" spans="1:88" ht="14.25">
      <c r="A96" s="404"/>
      <c r="B96" s="405"/>
      <c r="C96" s="406"/>
      <c r="D96" s="407"/>
      <c r="E96" s="408"/>
      <c r="F96" s="408"/>
      <c r="G96" s="214"/>
      <c r="H96" s="213"/>
      <c r="I96" s="360" t="e">
        <f t="shared" si="33"/>
        <v>#N/A</v>
      </c>
      <c r="J96" s="361" t="e">
        <f t="shared" si="34"/>
        <v>#N/A</v>
      </c>
      <c r="K96" s="362" t="e">
        <f t="shared" si="26"/>
        <v>#N/A</v>
      </c>
      <c r="L96" s="362" t="e">
        <f t="shared" si="27"/>
        <v>#N/A</v>
      </c>
      <c r="M96" s="362" t="e">
        <f t="shared" si="35"/>
        <v>#N/A</v>
      </c>
      <c r="N96" s="363" t="e">
        <f t="shared" si="36"/>
        <v>#N/A</v>
      </c>
      <c r="O96" s="364"/>
      <c r="P96" s="364"/>
      <c r="Q96" s="365">
        <f t="shared" si="37"/>
        <v>0</v>
      </c>
      <c r="R96" s="365">
        <f t="shared" si="38"/>
        <v>0</v>
      </c>
      <c r="T96" s="366" t="e">
        <f t="shared" si="39"/>
        <v>#DIV/0!</v>
      </c>
      <c r="U96" s="366" t="str">
        <f>IF(COUNTIF(T$39:T96,T96)=1,T96,"")</f>
        <v/>
      </c>
      <c r="V96" s="366" t="e">
        <f t="shared" si="40"/>
        <v>#DIV/0!</v>
      </c>
      <c r="W96" s="366" t="str">
        <f>IF(COUNTIF(V$39:V96,V96)=1,V96,"")</f>
        <v/>
      </c>
      <c r="X96" s="366" t="e">
        <f t="shared" si="41"/>
        <v>#DIV/0!</v>
      </c>
      <c r="Y96" s="367"/>
      <c r="AB96" s="365">
        <f t="shared" si="42"/>
        <v>0</v>
      </c>
      <c r="AC96" s="365">
        <f t="shared" si="43"/>
        <v>0</v>
      </c>
      <c r="AE96" s="366" t="e">
        <f t="shared" si="32"/>
        <v>#DIV/0!</v>
      </c>
      <c r="AF96" s="366" t="str">
        <f>IF(COUNTIF(AE$39:AE96,AE96)=1,AE96,"")</f>
        <v/>
      </c>
      <c r="AG96" s="366" t="e">
        <f t="shared" si="44"/>
        <v>#DIV/0!</v>
      </c>
      <c r="AH96" s="366" t="str">
        <f>IF(COUNTIF(AG$39:AG96,AG96)=1,AG96,"")</f>
        <v/>
      </c>
      <c r="AI96" s="366" t="e">
        <f t="shared" si="45"/>
        <v>#DIV/0!</v>
      </c>
      <c r="AJ96" s="346"/>
      <c r="AK96" s="346"/>
      <c r="AL96" s="346" t="e">
        <f>IF(Summary!$G$39="TAGSUF",'Gross Service Units'!AF96*'Gross Service Units'!E96,'Gross Service Units'!E96*'Gross Service Units'!T96)</f>
        <v>#DIV/0!</v>
      </c>
      <c r="AM96" s="372"/>
      <c r="AN96" s="372"/>
      <c r="AO96" s="372"/>
      <c r="AP96" s="372"/>
      <c r="AQ96" s="372"/>
      <c r="AR96" s="372"/>
      <c r="AS96" s="372"/>
      <c r="AT96" s="372"/>
      <c r="AU96" s="372"/>
      <c r="AV96" s="372"/>
      <c r="AW96" s="372"/>
      <c r="AX96" s="372"/>
      <c r="AY96" s="372"/>
      <c r="AZ96" s="372"/>
      <c r="BA96" s="372"/>
      <c r="BB96" s="372"/>
      <c r="BC96" s="372"/>
      <c r="BD96" s="372"/>
      <c r="BE96" s="372"/>
      <c r="BF96" s="372"/>
      <c r="BG96" s="372"/>
      <c r="BH96" s="372"/>
      <c r="BI96" s="372"/>
      <c r="BJ96" s="372"/>
      <c r="BK96" s="372"/>
      <c r="BL96" s="372"/>
      <c r="BM96" s="372"/>
      <c r="BN96" s="372"/>
      <c r="BO96" s="372"/>
      <c r="BP96" s="372"/>
      <c r="BQ96" s="372"/>
      <c r="BR96" s="372"/>
      <c r="BS96" s="372"/>
      <c r="BT96" s="372"/>
      <c r="BU96" s="372"/>
      <c r="BV96" s="372"/>
      <c r="BW96" s="372"/>
      <c r="BX96" s="372"/>
      <c r="BY96" s="372"/>
      <c r="BZ96" s="372"/>
      <c r="CA96" s="372"/>
      <c r="CB96" s="372"/>
      <c r="CC96" s="372"/>
      <c r="CD96" s="372"/>
      <c r="CE96" s="372"/>
      <c r="CF96" s="372"/>
      <c r="CG96" s="372"/>
      <c r="CH96" s="372"/>
      <c r="CI96" s="372"/>
      <c r="CJ96" s="372"/>
    </row>
    <row r="97" spans="1:88" ht="14.25">
      <c r="A97" s="404"/>
      <c r="B97" s="405"/>
      <c r="C97" s="406"/>
      <c r="D97" s="407"/>
      <c r="E97" s="408"/>
      <c r="F97" s="408"/>
      <c r="G97" s="214"/>
      <c r="H97" s="213"/>
      <c r="I97" s="360" t="e">
        <f t="shared" si="33"/>
        <v>#N/A</v>
      </c>
      <c r="J97" s="361" t="e">
        <f t="shared" si="34"/>
        <v>#N/A</v>
      </c>
      <c r="K97" s="362" t="e">
        <f t="shared" si="26"/>
        <v>#N/A</v>
      </c>
      <c r="L97" s="362" t="e">
        <f t="shared" si="27"/>
        <v>#N/A</v>
      </c>
      <c r="M97" s="362" t="e">
        <f t="shared" si="35"/>
        <v>#N/A</v>
      </c>
      <c r="N97" s="363" t="e">
        <f t="shared" si="36"/>
        <v>#N/A</v>
      </c>
      <c r="O97" s="364"/>
      <c r="P97" s="364"/>
      <c r="Q97" s="365">
        <f t="shared" si="37"/>
        <v>0</v>
      </c>
      <c r="R97" s="365">
        <f t="shared" si="38"/>
        <v>0</v>
      </c>
      <c r="T97" s="366" t="e">
        <f t="shared" si="39"/>
        <v>#DIV/0!</v>
      </c>
      <c r="U97" s="366" t="str">
        <f>IF(COUNTIF(T$39:T97,T97)=1,T97,"")</f>
        <v/>
      </c>
      <c r="V97" s="366" t="e">
        <f t="shared" si="40"/>
        <v>#DIV/0!</v>
      </c>
      <c r="W97" s="366" t="str">
        <f>IF(COUNTIF(V$39:V97,V97)=1,V97,"")</f>
        <v/>
      </c>
      <c r="X97" s="366" t="e">
        <f t="shared" si="41"/>
        <v>#DIV/0!</v>
      </c>
      <c r="Y97" s="367"/>
      <c r="AB97" s="365">
        <f t="shared" si="42"/>
        <v>0</v>
      </c>
      <c r="AC97" s="365">
        <f t="shared" si="43"/>
        <v>0</v>
      </c>
      <c r="AE97" s="366" t="e">
        <f t="shared" si="32"/>
        <v>#DIV/0!</v>
      </c>
      <c r="AF97" s="366" t="str">
        <f>IF(COUNTIF(AE$39:AE97,AE97)=1,AE97,"")</f>
        <v/>
      </c>
      <c r="AG97" s="366" t="e">
        <f t="shared" si="44"/>
        <v>#DIV/0!</v>
      </c>
      <c r="AH97" s="366" t="str">
        <f>IF(COUNTIF(AG$39:AG97,AG97)=1,AG97,"")</f>
        <v/>
      </c>
      <c r="AI97" s="366" t="e">
        <f t="shared" si="45"/>
        <v>#DIV/0!</v>
      </c>
      <c r="AJ97" s="346"/>
      <c r="AK97" s="346"/>
      <c r="AL97" s="346" t="e">
        <f>IF(Summary!$G$39="TAGSUF",'Gross Service Units'!AF97*'Gross Service Units'!E97,'Gross Service Units'!E97*'Gross Service Units'!T97)</f>
        <v>#DIV/0!</v>
      </c>
      <c r="AM97" s="372"/>
      <c r="AN97" s="372"/>
      <c r="AO97" s="372"/>
      <c r="AP97" s="372"/>
      <c r="AQ97" s="372"/>
      <c r="AR97" s="372"/>
      <c r="AS97" s="372"/>
      <c r="AT97" s="372"/>
      <c r="AU97" s="372"/>
      <c r="AV97" s="372"/>
      <c r="AW97" s="372"/>
      <c r="AX97" s="372"/>
      <c r="AY97" s="372"/>
      <c r="AZ97" s="372"/>
      <c r="BA97" s="372"/>
      <c r="BB97" s="372"/>
      <c r="BC97" s="372"/>
      <c r="BD97" s="372"/>
      <c r="BE97" s="372"/>
      <c r="BF97" s="372"/>
      <c r="BG97" s="372"/>
      <c r="BH97" s="372"/>
      <c r="BI97" s="372"/>
      <c r="BJ97" s="372"/>
      <c r="BK97" s="372"/>
      <c r="BL97" s="372"/>
      <c r="BM97" s="372"/>
      <c r="BN97" s="372"/>
      <c r="BO97" s="372"/>
      <c r="BP97" s="372"/>
      <c r="BQ97" s="372"/>
      <c r="BR97" s="372"/>
      <c r="BS97" s="372"/>
      <c r="BT97" s="372"/>
      <c r="BU97" s="372"/>
      <c r="BV97" s="372"/>
      <c r="BW97" s="372"/>
      <c r="BX97" s="372"/>
      <c r="BY97" s="372"/>
      <c r="BZ97" s="372"/>
      <c r="CA97" s="372"/>
      <c r="CB97" s="372"/>
      <c r="CC97" s="372"/>
      <c r="CD97" s="372"/>
      <c r="CE97" s="372"/>
      <c r="CF97" s="372"/>
      <c r="CG97" s="372"/>
      <c r="CH97" s="372"/>
      <c r="CI97" s="372"/>
      <c r="CJ97" s="372"/>
    </row>
    <row r="98" spans="1:88" ht="14.25">
      <c r="A98" s="404"/>
      <c r="B98" s="405"/>
      <c r="C98" s="406"/>
      <c r="D98" s="407"/>
      <c r="E98" s="408"/>
      <c r="F98" s="408"/>
      <c r="G98" s="214"/>
      <c r="H98" s="213"/>
      <c r="I98" s="360" t="e">
        <f t="shared" si="33"/>
        <v>#N/A</v>
      </c>
      <c r="J98" s="361" t="e">
        <f t="shared" si="34"/>
        <v>#N/A</v>
      </c>
      <c r="K98" s="362" t="e">
        <f t="shared" si="26"/>
        <v>#N/A</v>
      </c>
      <c r="L98" s="362" t="e">
        <f t="shared" si="27"/>
        <v>#N/A</v>
      </c>
      <c r="M98" s="362" t="e">
        <f t="shared" si="35"/>
        <v>#N/A</v>
      </c>
      <c r="N98" s="363" t="e">
        <f t="shared" si="36"/>
        <v>#N/A</v>
      </c>
      <c r="O98" s="364"/>
      <c r="P98" s="364"/>
      <c r="Q98" s="365">
        <f t="shared" si="37"/>
        <v>0</v>
      </c>
      <c r="R98" s="365">
        <f t="shared" si="38"/>
        <v>0</v>
      </c>
      <c r="T98" s="366" t="e">
        <f t="shared" si="39"/>
        <v>#DIV/0!</v>
      </c>
      <c r="U98" s="366" t="str">
        <f>IF(COUNTIF(T$39:T98,T98)=1,T98,"")</f>
        <v/>
      </c>
      <c r="V98" s="366" t="e">
        <f t="shared" si="40"/>
        <v>#DIV/0!</v>
      </c>
      <c r="W98" s="366" t="str">
        <f>IF(COUNTIF(V$39:V98,V98)=1,V98,"")</f>
        <v/>
      </c>
      <c r="X98" s="366" t="e">
        <f t="shared" si="41"/>
        <v>#DIV/0!</v>
      </c>
      <c r="Y98" s="367"/>
      <c r="AB98" s="365">
        <f t="shared" si="42"/>
        <v>0</v>
      </c>
      <c r="AC98" s="365">
        <f t="shared" si="43"/>
        <v>0</v>
      </c>
      <c r="AE98" s="366" t="e">
        <f t="shared" si="32"/>
        <v>#DIV/0!</v>
      </c>
      <c r="AF98" s="366" t="str">
        <f>IF(COUNTIF(AE$39:AE98,AE98)=1,AE98,"")</f>
        <v/>
      </c>
      <c r="AG98" s="366" t="e">
        <f t="shared" si="44"/>
        <v>#DIV/0!</v>
      </c>
      <c r="AH98" s="366" t="str">
        <f>IF(COUNTIF(AG$39:AG98,AG98)=1,AG98,"")</f>
        <v/>
      </c>
      <c r="AI98" s="366" t="e">
        <f t="shared" si="45"/>
        <v>#DIV/0!</v>
      </c>
      <c r="AJ98" s="346"/>
      <c r="AK98" s="346"/>
      <c r="AL98" s="346" t="e">
        <f>IF(Summary!$G$39="TAGSUF",'Gross Service Units'!AF98*'Gross Service Units'!E98,'Gross Service Units'!E98*'Gross Service Units'!T98)</f>
        <v>#DIV/0!</v>
      </c>
      <c r="AM98" s="372"/>
      <c r="AN98" s="372"/>
      <c r="AO98" s="372"/>
      <c r="AP98" s="372"/>
      <c r="AQ98" s="372"/>
      <c r="AR98" s="372"/>
      <c r="AS98" s="372"/>
      <c r="AT98" s="372"/>
      <c r="AU98" s="372"/>
      <c r="AV98" s="372"/>
      <c r="AW98" s="372"/>
      <c r="AX98" s="372"/>
      <c r="AY98" s="372"/>
      <c r="AZ98" s="372"/>
      <c r="BA98" s="372"/>
      <c r="BB98" s="372"/>
      <c r="BC98" s="372"/>
      <c r="BD98" s="372"/>
      <c r="BE98" s="372"/>
      <c r="BF98" s="372"/>
      <c r="BG98" s="372"/>
      <c r="BH98" s="372"/>
      <c r="BI98" s="372"/>
      <c r="BJ98" s="372"/>
      <c r="BK98" s="372"/>
      <c r="BL98" s="372"/>
      <c r="BM98" s="372"/>
      <c r="BN98" s="372"/>
      <c r="BO98" s="372"/>
      <c r="BP98" s="372"/>
      <c r="BQ98" s="372"/>
      <c r="BR98" s="372"/>
      <c r="BS98" s="372"/>
      <c r="BT98" s="372"/>
      <c r="BU98" s="372"/>
      <c r="BV98" s="372"/>
      <c r="BW98" s="372"/>
      <c r="BX98" s="372"/>
      <c r="BY98" s="372"/>
      <c r="BZ98" s="372"/>
      <c r="CA98" s="372"/>
      <c r="CB98" s="372"/>
      <c r="CC98" s="372"/>
      <c r="CD98" s="372"/>
      <c r="CE98" s="372"/>
      <c r="CF98" s="372"/>
      <c r="CG98" s="372"/>
      <c r="CH98" s="372"/>
      <c r="CI98" s="372"/>
      <c r="CJ98" s="372"/>
    </row>
    <row r="99" spans="1:88" ht="14.25">
      <c r="A99" s="404"/>
      <c r="B99" s="405"/>
      <c r="C99" s="406"/>
      <c r="D99" s="407"/>
      <c r="E99" s="408"/>
      <c r="F99" s="408"/>
      <c r="G99" s="214"/>
      <c r="H99" s="213"/>
      <c r="I99" s="360" t="e">
        <f t="shared" si="33"/>
        <v>#N/A</v>
      </c>
      <c r="J99" s="361" t="e">
        <f t="shared" si="34"/>
        <v>#N/A</v>
      </c>
      <c r="K99" s="362" t="e">
        <f t="shared" si="26"/>
        <v>#N/A</v>
      </c>
      <c r="L99" s="362" t="e">
        <f t="shared" si="27"/>
        <v>#N/A</v>
      </c>
      <c r="M99" s="362" t="e">
        <f t="shared" si="35"/>
        <v>#N/A</v>
      </c>
      <c r="N99" s="363" t="e">
        <f t="shared" si="36"/>
        <v>#N/A</v>
      </c>
      <c r="O99" s="364"/>
      <c r="P99" s="364"/>
      <c r="Q99" s="365">
        <f t="shared" si="37"/>
        <v>0</v>
      </c>
      <c r="R99" s="365">
        <f t="shared" si="38"/>
        <v>0</v>
      </c>
      <c r="T99" s="366" t="e">
        <f t="shared" si="39"/>
        <v>#DIV/0!</v>
      </c>
      <c r="U99" s="366" t="str">
        <f>IF(COUNTIF(T$39:T99,T99)=1,T99,"")</f>
        <v/>
      </c>
      <c r="V99" s="366" t="e">
        <f t="shared" si="40"/>
        <v>#DIV/0!</v>
      </c>
      <c r="W99" s="366" t="str">
        <f>IF(COUNTIF(V$39:V99,V99)=1,V99,"")</f>
        <v/>
      </c>
      <c r="X99" s="366" t="e">
        <f t="shared" si="41"/>
        <v>#DIV/0!</v>
      </c>
      <c r="Y99" s="367"/>
      <c r="AB99" s="365">
        <f t="shared" si="42"/>
        <v>0</v>
      </c>
      <c r="AC99" s="365">
        <f t="shared" si="43"/>
        <v>0</v>
      </c>
      <c r="AE99" s="366" t="e">
        <f t="shared" si="32"/>
        <v>#DIV/0!</v>
      </c>
      <c r="AF99" s="366" t="str">
        <f>IF(COUNTIF(AE$39:AE99,AE99)=1,AE99,"")</f>
        <v/>
      </c>
      <c r="AG99" s="366" t="e">
        <f t="shared" si="44"/>
        <v>#DIV/0!</v>
      </c>
      <c r="AH99" s="366" t="str">
        <f>IF(COUNTIF(AG$39:AG99,AG99)=1,AG99,"")</f>
        <v/>
      </c>
      <c r="AI99" s="366" t="e">
        <f t="shared" si="45"/>
        <v>#DIV/0!</v>
      </c>
      <c r="AJ99" s="346"/>
      <c r="AK99" s="346"/>
      <c r="AL99" s="346" t="e">
        <f>IF(Summary!$G$39="TAGSUF",'Gross Service Units'!AF99*'Gross Service Units'!E99,'Gross Service Units'!E99*'Gross Service Units'!T99)</f>
        <v>#DIV/0!</v>
      </c>
      <c r="AM99" s="372"/>
      <c r="AN99" s="372"/>
      <c r="AO99" s="372"/>
      <c r="AP99" s="372"/>
      <c r="AQ99" s="372"/>
      <c r="AR99" s="372"/>
      <c r="AS99" s="372"/>
      <c r="AT99" s="372"/>
      <c r="AU99" s="372"/>
      <c r="AV99" s="372"/>
      <c r="AW99" s="372"/>
      <c r="AX99" s="372"/>
      <c r="AY99" s="372"/>
      <c r="AZ99" s="372"/>
      <c r="BA99" s="372"/>
      <c r="BB99" s="372"/>
      <c r="BC99" s="372"/>
      <c r="BD99" s="372"/>
      <c r="BE99" s="372"/>
      <c r="BF99" s="372"/>
      <c r="BG99" s="372"/>
      <c r="BH99" s="372"/>
      <c r="BI99" s="372"/>
      <c r="BJ99" s="372"/>
      <c r="BK99" s="372"/>
      <c r="BL99" s="372"/>
      <c r="BM99" s="372"/>
      <c r="BN99" s="372"/>
      <c r="BO99" s="372"/>
      <c r="BP99" s="372"/>
      <c r="BQ99" s="372"/>
      <c r="BR99" s="372"/>
      <c r="BS99" s="372"/>
      <c r="BT99" s="372"/>
      <c r="BU99" s="372"/>
      <c r="BV99" s="372"/>
      <c r="BW99" s="372"/>
      <c r="BX99" s="372"/>
      <c r="BY99" s="372"/>
      <c r="BZ99" s="372"/>
      <c r="CA99" s="372"/>
      <c r="CB99" s="372"/>
      <c r="CC99" s="372"/>
      <c r="CD99" s="372"/>
      <c r="CE99" s="372"/>
      <c r="CF99" s="372"/>
      <c r="CG99" s="372"/>
      <c r="CH99" s="372"/>
      <c r="CI99" s="372"/>
      <c r="CJ99" s="372"/>
    </row>
    <row r="100" spans="1:88" ht="14.25">
      <c r="A100" s="404"/>
      <c r="B100" s="405"/>
      <c r="C100" s="406"/>
      <c r="D100" s="407"/>
      <c r="E100" s="408"/>
      <c r="F100" s="408"/>
      <c r="G100" s="214"/>
      <c r="H100" s="213"/>
      <c r="I100" s="360" t="e">
        <f t="shared" si="33"/>
        <v>#N/A</v>
      </c>
      <c r="J100" s="361" t="e">
        <f t="shared" si="34"/>
        <v>#N/A</v>
      </c>
      <c r="K100" s="362" t="e">
        <f t="shared" si="26"/>
        <v>#N/A</v>
      </c>
      <c r="L100" s="362" t="e">
        <f t="shared" si="27"/>
        <v>#N/A</v>
      </c>
      <c r="M100" s="362" t="e">
        <f t="shared" si="35"/>
        <v>#N/A</v>
      </c>
      <c r="N100" s="363" t="e">
        <f t="shared" si="36"/>
        <v>#N/A</v>
      </c>
      <c r="O100" s="364"/>
      <c r="P100" s="364"/>
      <c r="Q100" s="365">
        <f t="shared" si="37"/>
        <v>0</v>
      </c>
      <c r="R100" s="365">
        <f t="shared" si="38"/>
        <v>0</v>
      </c>
      <c r="T100" s="366" t="e">
        <f t="shared" si="39"/>
        <v>#DIV/0!</v>
      </c>
      <c r="U100" s="366" t="str">
        <f>IF(COUNTIF(T$39:T100,T100)=1,T100,"")</f>
        <v/>
      </c>
      <c r="V100" s="366" t="e">
        <f t="shared" si="40"/>
        <v>#DIV/0!</v>
      </c>
      <c r="W100" s="366" t="str">
        <f>IF(COUNTIF(V$39:V100,V100)=1,V100,"")</f>
        <v/>
      </c>
      <c r="X100" s="366" t="e">
        <f t="shared" si="41"/>
        <v>#DIV/0!</v>
      </c>
      <c r="Y100" s="367"/>
      <c r="AB100" s="365">
        <f t="shared" si="42"/>
        <v>0</v>
      </c>
      <c r="AC100" s="365">
        <f t="shared" si="43"/>
        <v>0</v>
      </c>
      <c r="AE100" s="366" t="e">
        <f t="shared" si="32"/>
        <v>#DIV/0!</v>
      </c>
      <c r="AF100" s="366" t="str">
        <f>IF(COUNTIF(AE$39:AE100,AE100)=1,AE100,"")</f>
        <v/>
      </c>
      <c r="AG100" s="366" t="e">
        <f t="shared" si="44"/>
        <v>#DIV/0!</v>
      </c>
      <c r="AH100" s="366" t="str">
        <f>IF(COUNTIF(AG$39:AG100,AG100)=1,AG100,"")</f>
        <v/>
      </c>
      <c r="AI100" s="366" t="e">
        <f t="shared" si="45"/>
        <v>#DIV/0!</v>
      </c>
      <c r="AJ100" s="346"/>
      <c r="AK100" s="346"/>
      <c r="AL100" s="346" t="e">
        <f>IF(Summary!$G$39="TAGSUF",'Gross Service Units'!AF100*'Gross Service Units'!E100,'Gross Service Units'!E100*'Gross Service Units'!T100)</f>
        <v>#DIV/0!</v>
      </c>
      <c r="AM100" s="372"/>
      <c r="AN100" s="372"/>
      <c r="AO100" s="372"/>
      <c r="AP100" s="372"/>
      <c r="AQ100" s="372"/>
      <c r="AR100" s="372"/>
      <c r="AS100" s="372"/>
      <c r="AT100" s="372"/>
      <c r="AU100" s="372"/>
      <c r="AV100" s="372"/>
      <c r="AW100" s="372"/>
      <c r="AX100" s="372"/>
      <c r="AY100" s="372"/>
      <c r="AZ100" s="372"/>
      <c r="BA100" s="372"/>
      <c r="BB100" s="372"/>
      <c r="BC100" s="372"/>
      <c r="BD100" s="372"/>
      <c r="BE100" s="372"/>
      <c r="BF100" s="372"/>
      <c r="BG100" s="372"/>
      <c r="BH100" s="372"/>
      <c r="BI100" s="372"/>
      <c r="BJ100" s="372"/>
      <c r="BK100" s="372"/>
      <c r="BL100" s="372"/>
      <c r="BM100" s="372"/>
      <c r="BN100" s="372"/>
      <c r="BO100" s="372"/>
      <c r="BP100" s="372"/>
      <c r="BQ100" s="372"/>
      <c r="BR100" s="372"/>
      <c r="BS100" s="372"/>
      <c r="BT100" s="372"/>
      <c r="BU100" s="372"/>
      <c r="BV100" s="372"/>
      <c r="BW100" s="372"/>
      <c r="BX100" s="372"/>
      <c r="BY100" s="372"/>
      <c r="BZ100" s="372"/>
      <c r="CA100" s="372"/>
      <c r="CB100" s="372"/>
      <c r="CC100" s="372"/>
      <c r="CD100" s="372"/>
      <c r="CE100" s="372"/>
      <c r="CF100" s="372"/>
      <c r="CG100" s="372"/>
      <c r="CH100" s="372"/>
      <c r="CI100" s="372"/>
      <c r="CJ100" s="372"/>
    </row>
    <row r="101" spans="1:88" ht="14.25">
      <c r="A101" s="404"/>
      <c r="B101" s="405"/>
      <c r="C101" s="406"/>
      <c r="D101" s="407"/>
      <c r="E101" s="408"/>
      <c r="F101" s="408"/>
      <c r="G101" s="214"/>
      <c r="H101" s="213"/>
      <c r="I101" s="360" t="e">
        <f t="shared" si="33"/>
        <v>#N/A</v>
      </c>
      <c r="J101" s="361" t="e">
        <f t="shared" si="34"/>
        <v>#N/A</v>
      </c>
      <c r="K101" s="362" t="e">
        <f t="shared" si="26"/>
        <v>#N/A</v>
      </c>
      <c r="L101" s="362" t="e">
        <f t="shared" si="27"/>
        <v>#N/A</v>
      </c>
      <c r="M101" s="362" t="e">
        <f t="shared" si="35"/>
        <v>#N/A</v>
      </c>
      <c r="N101" s="363" t="e">
        <f t="shared" si="36"/>
        <v>#N/A</v>
      </c>
      <c r="O101" s="364"/>
      <c r="P101" s="364"/>
      <c r="Q101" s="365">
        <f t="shared" si="37"/>
        <v>0</v>
      </c>
      <c r="R101" s="365">
        <f t="shared" si="38"/>
        <v>0</v>
      </c>
      <c r="T101" s="366" t="e">
        <f t="shared" si="39"/>
        <v>#DIV/0!</v>
      </c>
      <c r="U101" s="366" t="str">
        <f>IF(COUNTIF(T$39:T101,T101)=1,T101,"")</f>
        <v/>
      </c>
      <c r="V101" s="366" t="e">
        <f t="shared" si="40"/>
        <v>#DIV/0!</v>
      </c>
      <c r="W101" s="366" t="str">
        <f>IF(COUNTIF(V$39:V101,V101)=1,V101,"")</f>
        <v/>
      </c>
      <c r="X101" s="366" t="e">
        <f t="shared" si="41"/>
        <v>#DIV/0!</v>
      </c>
      <c r="Y101" s="367"/>
      <c r="AB101" s="365">
        <f t="shared" si="42"/>
        <v>0</v>
      </c>
      <c r="AC101" s="365">
        <f t="shared" si="43"/>
        <v>0</v>
      </c>
      <c r="AE101" s="366" t="e">
        <f t="shared" si="32"/>
        <v>#DIV/0!</v>
      </c>
      <c r="AF101" s="366" t="str">
        <f>IF(COUNTIF(AE$39:AE101,AE101)=1,AE101,"")</f>
        <v/>
      </c>
      <c r="AG101" s="366" t="e">
        <f t="shared" si="44"/>
        <v>#DIV/0!</v>
      </c>
      <c r="AH101" s="366" t="str">
        <f>IF(COUNTIF(AG$39:AG101,AG101)=1,AG101,"")</f>
        <v/>
      </c>
      <c r="AI101" s="366" t="e">
        <f t="shared" si="45"/>
        <v>#DIV/0!</v>
      </c>
      <c r="AJ101" s="346"/>
      <c r="AK101" s="346"/>
      <c r="AL101" s="346" t="e">
        <f>IF(Summary!$G$39="TAGSUF",'Gross Service Units'!AF101*'Gross Service Units'!E101,'Gross Service Units'!E101*'Gross Service Units'!T101)</f>
        <v>#DIV/0!</v>
      </c>
      <c r="AM101" s="372"/>
      <c r="AN101" s="372"/>
      <c r="AO101" s="372"/>
      <c r="AP101" s="372"/>
      <c r="AQ101" s="372"/>
      <c r="AR101" s="372"/>
      <c r="AS101" s="372"/>
      <c r="AT101" s="372"/>
      <c r="AU101" s="372"/>
      <c r="AV101" s="372"/>
      <c r="AW101" s="372"/>
      <c r="AX101" s="372"/>
      <c r="AY101" s="372"/>
      <c r="AZ101" s="372"/>
      <c r="BA101" s="372"/>
      <c r="BB101" s="372"/>
      <c r="BC101" s="372"/>
      <c r="BD101" s="372"/>
      <c r="BE101" s="372"/>
      <c r="BF101" s="372"/>
      <c r="BG101" s="372"/>
      <c r="BH101" s="372"/>
      <c r="BI101" s="372"/>
      <c r="BJ101" s="372"/>
      <c r="BK101" s="372"/>
      <c r="BL101" s="372"/>
      <c r="BM101" s="372"/>
      <c r="BN101" s="372"/>
      <c r="BO101" s="372"/>
      <c r="BP101" s="372"/>
      <c r="BQ101" s="372"/>
      <c r="BR101" s="372"/>
      <c r="BS101" s="372"/>
      <c r="BT101" s="372"/>
      <c r="BU101" s="372"/>
      <c r="BV101" s="372"/>
      <c r="BW101" s="372"/>
      <c r="BX101" s="372"/>
      <c r="BY101" s="372"/>
      <c r="BZ101" s="372"/>
      <c r="CA101" s="372"/>
      <c r="CB101" s="372"/>
      <c r="CC101" s="372"/>
      <c r="CD101" s="372"/>
      <c r="CE101" s="372"/>
      <c r="CF101" s="372"/>
      <c r="CG101" s="372"/>
      <c r="CH101" s="372"/>
      <c r="CI101" s="372"/>
      <c r="CJ101" s="372"/>
    </row>
    <row r="102" spans="1:88" ht="14.25">
      <c r="A102" s="404"/>
      <c r="B102" s="405"/>
      <c r="C102" s="406"/>
      <c r="D102" s="407"/>
      <c r="E102" s="408"/>
      <c r="F102" s="408"/>
      <c r="G102" s="214"/>
      <c r="H102" s="213"/>
      <c r="I102" s="360" t="e">
        <f t="shared" si="33"/>
        <v>#N/A</v>
      </c>
      <c r="J102" s="361" t="e">
        <f t="shared" si="34"/>
        <v>#N/A</v>
      </c>
      <c r="K102" s="362" t="e">
        <f t="shared" si="26"/>
        <v>#N/A</v>
      </c>
      <c r="L102" s="362" t="e">
        <f t="shared" si="27"/>
        <v>#N/A</v>
      </c>
      <c r="M102" s="362" t="e">
        <f t="shared" si="35"/>
        <v>#N/A</v>
      </c>
      <c r="N102" s="363" t="e">
        <f t="shared" si="36"/>
        <v>#N/A</v>
      </c>
      <c r="O102" s="364"/>
      <c r="P102" s="364"/>
      <c r="Q102" s="365">
        <f t="shared" si="37"/>
        <v>0</v>
      </c>
      <c r="R102" s="365">
        <f t="shared" si="38"/>
        <v>0</v>
      </c>
      <c r="T102" s="366" t="e">
        <f t="shared" si="39"/>
        <v>#DIV/0!</v>
      </c>
      <c r="U102" s="366" t="str">
        <f>IF(COUNTIF(T$39:T102,T102)=1,T102,"")</f>
        <v/>
      </c>
      <c r="V102" s="366" t="e">
        <f t="shared" si="40"/>
        <v>#DIV/0!</v>
      </c>
      <c r="W102" s="366" t="str">
        <f>IF(COUNTIF(V$39:V102,V102)=1,V102,"")</f>
        <v/>
      </c>
      <c r="X102" s="366" t="e">
        <f t="shared" si="41"/>
        <v>#DIV/0!</v>
      </c>
      <c r="Y102" s="367"/>
      <c r="AB102" s="365">
        <f t="shared" si="42"/>
        <v>0</v>
      </c>
      <c r="AC102" s="365">
        <f t="shared" si="43"/>
        <v>0</v>
      </c>
      <c r="AE102" s="366" t="e">
        <f t="shared" si="32"/>
        <v>#DIV/0!</v>
      </c>
      <c r="AF102" s="366" t="str">
        <f>IF(COUNTIF(AE$39:AE102,AE102)=1,AE102,"")</f>
        <v/>
      </c>
      <c r="AG102" s="366" t="e">
        <f t="shared" si="44"/>
        <v>#DIV/0!</v>
      </c>
      <c r="AH102" s="366" t="str">
        <f>IF(COUNTIF(AG$39:AG102,AG102)=1,AG102,"")</f>
        <v/>
      </c>
      <c r="AI102" s="366" t="e">
        <f t="shared" si="45"/>
        <v>#DIV/0!</v>
      </c>
      <c r="AJ102" s="346"/>
      <c r="AK102" s="346"/>
      <c r="AL102" s="346" t="e">
        <f>IF(Summary!$G$39="TAGSUF",'Gross Service Units'!AF102*'Gross Service Units'!E102,'Gross Service Units'!E102*'Gross Service Units'!T102)</f>
        <v>#DIV/0!</v>
      </c>
      <c r="AM102" s="372"/>
      <c r="AN102" s="372"/>
      <c r="AO102" s="372"/>
      <c r="AP102" s="372"/>
      <c r="AQ102" s="372"/>
      <c r="AR102" s="372"/>
      <c r="AS102" s="372"/>
      <c r="AT102" s="372"/>
      <c r="AU102" s="372"/>
      <c r="AV102" s="372"/>
      <c r="AW102" s="372"/>
      <c r="AX102" s="372"/>
      <c r="AY102" s="372"/>
      <c r="AZ102" s="372"/>
      <c r="BA102" s="372"/>
      <c r="BB102" s="372"/>
      <c r="BC102" s="372"/>
      <c r="BD102" s="372"/>
      <c r="BE102" s="372"/>
      <c r="BF102" s="372"/>
      <c r="BG102" s="372"/>
      <c r="BH102" s="372"/>
      <c r="BI102" s="372"/>
      <c r="BJ102" s="372"/>
      <c r="BK102" s="372"/>
      <c r="BL102" s="372"/>
      <c r="BM102" s="372"/>
      <c r="BN102" s="372"/>
      <c r="BO102" s="372"/>
      <c r="BP102" s="372"/>
      <c r="BQ102" s="372"/>
      <c r="BR102" s="372"/>
      <c r="BS102" s="372"/>
      <c r="BT102" s="372"/>
      <c r="BU102" s="372"/>
      <c r="BV102" s="372"/>
      <c r="BW102" s="372"/>
      <c r="BX102" s="372"/>
      <c r="BY102" s="372"/>
      <c r="BZ102" s="372"/>
      <c r="CA102" s="372"/>
      <c r="CB102" s="372"/>
      <c r="CC102" s="372"/>
      <c r="CD102" s="372"/>
      <c r="CE102" s="372"/>
      <c r="CF102" s="372"/>
      <c r="CG102" s="372"/>
      <c r="CH102" s="372"/>
      <c r="CI102" s="372"/>
      <c r="CJ102" s="372"/>
    </row>
    <row r="103" spans="1:88" ht="14.25">
      <c r="A103" s="404"/>
      <c r="B103" s="405"/>
      <c r="C103" s="406"/>
      <c r="D103" s="407"/>
      <c r="E103" s="408"/>
      <c r="F103" s="408"/>
      <c r="G103" s="214"/>
      <c r="H103" s="213"/>
      <c r="I103" s="360" t="e">
        <f t="shared" ref="I103:I134" si="46">VLOOKUP(D103,$B$10:$D$28,3,FALSE)</f>
        <v>#N/A</v>
      </c>
      <c r="J103" s="361" t="e">
        <f t="shared" ref="J103:J134" si="47">I103*F103</f>
        <v>#N/A</v>
      </c>
      <c r="K103" s="362" t="e">
        <f t="shared" si="26"/>
        <v>#N/A</v>
      </c>
      <c r="L103" s="362" t="e">
        <f t="shared" si="27"/>
        <v>#N/A</v>
      </c>
      <c r="M103" s="362" t="e">
        <f t="shared" si="35"/>
        <v>#N/A</v>
      </c>
      <c r="N103" s="363" t="e">
        <f t="shared" ref="N103:N134" si="48">VLOOKUP(J103,$I$10:$J$23,2,FALSE)</f>
        <v>#N/A</v>
      </c>
      <c r="O103" s="364"/>
      <c r="P103" s="364"/>
      <c r="Q103" s="365">
        <f t="shared" si="37"/>
        <v>0</v>
      </c>
      <c r="R103" s="365">
        <f t="shared" ref="R103:R134" si="49">Q103*E103</f>
        <v>0</v>
      </c>
      <c r="T103" s="366" t="e">
        <f t="shared" si="39"/>
        <v>#DIV/0!</v>
      </c>
      <c r="U103" s="366" t="str">
        <f>IF(COUNTIF(T$39:T103,T103)=1,T103,"")</f>
        <v/>
      </c>
      <c r="V103" s="366" t="e">
        <f t="shared" si="40"/>
        <v>#DIV/0!</v>
      </c>
      <c r="W103" s="366" t="str">
        <f>IF(COUNTIF(V$39:V103,V103)=1,V103,"")</f>
        <v/>
      </c>
      <c r="X103" s="366" t="e">
        <f t="shared" si="41"/>
        <v>#DIV/0!</v>
      </c>
      <c r="Y103" s="367"/>
      <c r="AB103" s="365">
        <f t="shared" ref="AB103:AB134" si="50">IF(ISERROR(N103),0,N103)*IF(ISERROR(M103),0,M103)*52</f>
        <v>0</v>
      </c>
      <c r="AC103" s="365">
        <f t="shared" ref="AC103:AC134" si="51">E103*AB103</f>
        <v>0</v>
      </c>
      <c r="AE103" s="366" t="e">
        <f t="shared" si="32"/>
        <v>#DIV/0!</v>
      </c>
      <c r="AF103" s="366" t="str">
        <f>IF(COUNTIF(AE$39:AE103,AE103)=1,AE103,"")</f>
        <v/>
      </c>
      <c r="AG103" s="366" t="e">
        <f t="shared" si="44"/>
        <v>#DIV/0!</v>
      </c>
      <c r="AH103" s="366" t="str">
        <f>IF(COUNTIF(AG$39:AG103,AG103)=1,AG103,"")</f>
        <v/>
      </c>
      <c r="AI103" s="366" t="e">
        <f t="shared" si="45"/>
        <v>#DIV/0!</v>
      </c>
      <c r="AJ103" s="346"/>
      <c r="AK103" s="346"/>
      <c r="AL103" s="346" t="e">
        <f>IF(Summary!$G$39="TAGSUF",'Gross Service Units'!AF103*'Gross Service Units'!E103,'Gross Service Units'!E103*'Gross Service Units'!T103)</f>
        <v>#DIV/0!</v>
      </c>
      <c r="AM103" s="372"/>
      <c r="AN103" s="372"/>
      <c r="AO103" s="372"/>
      <c r="AP103" s="372"/>
      <c r="AQ103" s="372"/>
      <c r="AR103" s="372"/>
      <c r="AS103" s="372"/>
      <c r="AT103" s="372"/>
      <c r="AU103" s="372"/>
      <c r="AV103" s="372"/>
      <c r="AW103" s="372"/>
      <c r="AX103" s="372"/>
      <c r="AY103" s="372"/>
      <c r="AZ103" s="372"/>
      <c r="BA103" s="372"/>
      <c r="BB103" s="372"/>
      <c r="BC103" s="372"/>
      <c r="BD103" s="372"/>
      <c r="BE103" s="372"/>
      <c r="BF103" s="372"/>
      <c r="BG103" s="372"/>
      <c r="BH103" s="372"/>
      <c r="BI103" s="372"/>
      <c r="BJ103" s="372"/>
      <c r="BK103" s="372"/>
      <c r="BL103" s="372"/>
      <c r="BM103" s="372"/>
      <c r="BN103" s="372"/>
      <c r="BO103" s="372"/>
      <c r="BP103" s="372"/>
      <c r="BQ103" s="372"/>
      <c r="BR103" s="372"/>
      <c r="BS103" s="372"/>
      <c r="BT103" s="372"/>
      <c r="BU103" s="372"/>
      <c r="BV103" s="372"/>
      <c r="BW103" s="372"/>
      <c r="BX103" s="372"/>
      <c r="BY103" s="372"/>
      <c r="BZ103" s="372"/>
      <c r="CA103" s="372"/>
      <c r="CB103" s="372"/>
      <c r="CC103" s="372"/>
      <c r="CD103" s="372"/>
      <c r="CE103" s="372"/>
      <c r="CF103" s="372"/>
      <c r="CG103" s="372"/>
      <c r="CH103" s="372"/>
      <c r="CI103" s="372"/>
      <c r="CJ103" s="372"/>
    </row>
    <row r="104" spans="1:88" ht="14.25">
      <c r="A104" s="404"/>
      <c r="B104" s="405"/>
      <c r="C104" s="406"/>
      <c r="D104" s="407"/>
      <c r="E104" s="408"/>
      <c r="F104" s="408"/>
      <c r="G104" s="214"/>
      <c r="H104" s="213"/>
      <c r="I104" s="360" t="e">
        <f t="shared" si="46"/>
        <v>#N/A</v>
      </c>
      <c r="J104" s="361" t="e">
        <f t="shared" si="47"/>
        <v>#N/A</v>
      </c>
      <c r="K104" s="362" t="e">
        <f t="shared" ref="K104:K167" si="52">VLOOKUP($D104,$B$10:$F$28,5,FALSE)</f>
        <v>#N/A</v>
      </c>
      <c r="L104" s="362" t="e">
        <f t="shared" si="27"/>
        <v>#N/A</v>
      </c>
      <c r="M104" s="362" t="e">
        <f t="shared" si="35"/>
        <v>#N/A</v>
      </c>
      <c r="N104" s="363" t="e">
        <f t="shared" si="48"/>
        <v>#N/A</v>
      </c>
      <c r="O104" s="364"/>
      <c r="P104" s="364"/>
      <c r="Q104" s="365">
        <f t="shared" si="37"/>
        <v>0</v>
      </c>
      <c r="R104" s="365">
        <f t="shared" si="49"/>
        <v>0</v>
      </c>
      <c r="T104" s="366" t="e">
        <f t="shared" si="39"/>
        <v>#DIV/0!</v>
      </c>
      <c r="U104" s="366" t="str">
        <f>IF(COUNTIF(T$39:T104,T104)=1,T104,"")</f>
        <v/>
      </c>
      <c r="V104" s="366" t="e">
        <f t="shared" si="40"/>
        <v>#DIV/0!</v>
      </c>
      <c r="W104" s="366" t="str">
        <f>IF(COUNTIF(V$39:V104,V104)=1,V104,"")</f>
        <v/>
      </c>
      <c r="X104" s="366" t="e">
        <f t="shared" si="41"/>
        <v>#DIV/0!</v>
      </c>
      <c r="Y104" s="367"/>
      <c r="AB104" s="365">
        <f t="shared" si="50"/>
        <v>0</v>
      </c>
      <c r="AC104" s="365">
        <f t="shared" si="51"/>
        <v>0</v>
      </c>
      <c r="AE104" s="366" t="e">
        <f t="shared" si="32"/>
        <v>#DIV/0!</v>
      </c>
      <c r="AF104" s="366" t="str">
        <f>IF(COUNTIF(AE$39:AE104,AE104)=1,AE104,"")</f>
        <v/>
      </c>
      <c r="AG104" s="366" t="e">
        <f t="shared" si="44"/>
        <v>#DIV/0!</v>
      </c>
      <c r="AH104" s="366" t="str">
        <f>IF(COUNTIF(AG$39:AG104,AG104)=1,AG104,"")</f>
        <v/>
      </c>
      <c r="AI104" s="366" t="e">
        <f t="shared" si="45"/>
        <v>#DIV/0!</v>
      </c>
      <c r="AJ104" s="346"/>
      <c r="AK104" s="346"/>
      <c r="AL104" s="346" t="e">
        <f>IF(Summary!$G$39="TAGSUF",'Gross Service Units'!AF104*'Gross Service Units'!E104,'Gross Service Units'!E104*'Gross Service Units'!T104)</f>
        <v>#DIV/0!</v>
      </c>
      <c r="AM104" s="372"/>
      <c r="AN104" s="372"/>
      <c r="AO104" s="372"/>
      <c r="AP104" s="372"/>
      <c r="AQ104" s="372"/>
      <c r="AR104" s="372"/>
      <c r="AS104" s="372"/>
      <c r="AT104" s="372"/>
      <c r="AU104" s="372"/>
      <c r="AV104" s="372"/>
      <c r="AW104" s="372"/>
      <c r="AX104" s="372"/>
      <c r="AY104" s="372"/>
      <c r="AZ104" s="372"/>
      <c r="BA104" s="372"/>
      <c r="BB104" s="372"/>
      <c r="BC104" s="372"/>
      <c r="BD104" s="372"/>
      <c r="BE104" s="372"/>
      <c r="BF104" s="372"/>
      <c r="BG104" s="372"/>
      <c r="BH104" s="372"/>
      <c r="BI104" s="372"/>
      <c r="BJ104" s="372"/>
      <c r="BK104" s="372"/>
      <c r="BL104" s="372"/>
      <c r="BM104" s="372"/>
      <c r="BN104" s="372"/>
      <c r="BO104" s="372"/>
      <c r="BP104" s="372"/>
      <c r="BQ104" s="372"/>
      <c r="BR104" s="372"/>
      <c r="BS104" s="372"/>
      <c r="BT104" s="372"/>
      <c r="BU104" s="372"/>
      <c r="BV104" s="372"/>
      <c r="BW104" s="372"/>
      <c r="BX104" s="372"/>
      <c r="BY104" s="372"/>
      <c r="BZ104" s="372"/>
      <c r="CA104" s="372"/>
      <c r="CB104" s="372"/>
      <c r="CC104" s="372"/>
      <c r="CD104" s="372"/>
      <c r="CE104" s="372"/>
      <c r="CF104" s="372"/>
      <c r="CG104" s="372"/>
      <c r="CH104" s="372"/>
      <c r="CI104" s="372"/>
      <c r="CJ104" s="372"/>
    </row>
    <row r="105" spans="1:88" ht="14.25">
      <c r="A105" s="404"/>
      <c r="B105" s="405"/>
      <c r="C105" s="406"/>
      <c r="D105" s="407"/>
      <c r="E105" s="408"/>
      <c r="F105" s="408"/>
      <c r="G105" s="214"/>
      <c r="H105" s="213"/>
      <c r="I105" s="360" t="e">
        <f t="shared" si="46"/>
        <v>#N/A</v>
      </c>
      <c r="J105" s="361" t="e">
        <f t="shared" si="47"/>
        <v>#N/A</v>
      </c>
      <c r="K105" s="362" t="e">
        <f t="shared" si="52"/>
        <v>#N/A</v>
      </c>
      <c r="L105" s="362" t="e">
        <f t="shared" si="27"/>
        <v>#N/A</v>
      </c>
      <c r="M105" s="362" t="e">
        <f t="shared" si="35"/>
        <v>#N/A</v>
      </c>
      <c r="N105" s="363" t="e">
        <f t="shared" si="48"/>
        <v>#N/A</v>
      </c>
      <c r="O105" s="364"/>
      <c r="P105" s="364"/>
      <c r="Q105" s="365">
        <f t="shared" si="37"/>
        <v>0</v>
      </c>
      <c r="R105" s="365">
        <f t="shared" si="49"/>
        <v>0</v>
      </c>
      <c r="T105" s="366" t="e">
        <f t="shared" si="39"/>
        <v>#DIV/0!</v>
      </c>
      <c r="U105" s="366" t="str">
        <f>IF(COUNTIF(T$39:T105,T105)=1,T105,"")</f>
        <v/>
      </c>
      <c r="V105" s="366" t="e">
        <f t="shared" si="40"/>
        <v>#DIV/0!</v>
      </c>
      <c r="W105" s="366" t="str">
        <f>IF(COUNTIF(V$39:V105,V105)=1,V105,"")</f>
        <v/>
      </c>
      <c r="X105" s="366" t="e">
        <f t="shared" si="41"/>
        <v>#DIV/0!</v>
      </c>
      <c r="Y105" s="367"/>
      <c r="AB105" s="365">
        <f t="shared" si="50"/>
        <v>0</v>
      </c>
      <c r="AC105" s="365">
        <f t="shared" si="51"/>
        <v>0</v>
      </c>
      <c r="AE105" s="366" t="e">
        <f t="shared" si="32"/>
        <v>#DIV/0!</v>
      </c>
      <c r="AF105" s="366" t="str">
        <f>IF(COUNTIF(AE$39:AE105,AE105)=1,AE105,"")</f>
        <v/>
      </c>
      <c r="AG105" s="366" t="e">
        <f t="shared" si="44"/>
        <v>#DIV/0!</v>
      </c>
      <c r="AH105" s="366" t="str">
        <f>IF(COUNTIF(AG$39:AG105,AG105)=1,AG105,"")</f>
        <v/>
      </c>
      <c r="AI105" s="366" t="e">
        <f t="shared" si="45"/>
        <v>#DIV/0!</v>
      </c>
      <c r="AJ105" s="346"/>
      <c r="AK105" s="346"/>
      <c r="AL105" s="346" t="e">
        <f>IF(Summary!$G$39="TAGSUF",'Gross Service Units'!AF105*'Gross Service Units'!E105,'Gross Service Units'!E105*'Gross Service Units'!T105)</f>
        <v>#DIV/0!</v>
      </c>
      <c r="AM105" s="372"/>
      <c r="AN105" s="372"/>
      <c r="AO105" s="372"/>
      <c r="AP105" s="372"/>
      <c r="AQ105" s="372"/>
      <c r="AR105" s="372"/>
      <c r="AS105" s="372"/>
      <c r="AT105" s="372"/>
      <c r="AU105" s="372"/>
      <c r="AV105" s="372"/>
      <c r="AW105" s="372"/>
      <c r="AX105" s="372"/>
      <c r="AY105" s="372"/>
      <c r="AZ105" s="372"/>
      <c r="BA105" s="372"/>
      <c r="BB105" s="372"/>
      <c r="BC105" s="372"/>
      <c r="BD105" s="372"/>
      <c r="BE105" s="372"/>
      <c r="BF105" s="372"/>
      <c r="BG105" s="372"/>
      <c r="BH105" s="372"/>
      <c r="BI105" s="372"/>
      <c r="BJ105" s="372"/>
      <c r="BK105" s="372"/>
      <c r="BL105" s="372"/>
      <c r="BM105" s="372"/>
      <c r="BN105" s="372"/>
      <c r="BO105" s="372"/>
      <c r="BP105" s="372"/>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row>
    <row r="106" spans="1:88" ht="14.25">
      <c r="A106" s="404"/>
      <c r="B106" s="405"/>
      <c r="C106" s="406"/>
      <c r="D106" s="407"/>
      <c r="E106" s="408"/>
      <c r="F106" s="408"/>
      <c r="G106" s="214"/>
      <c r="H106" s="213"/>
      <c r="I106" s="360" t="e">
        <f t="shared" si="46"/>
        <v>#N/A</v>
      </c>
      <c r="J106" s="361" t="e">
        <f t="shared" si="47"/>
        <v>#N/A</v>
      </c>
      <c r="K106" s="362" t="e">
        <f t="shared" si="52"/>
        <v>#N/A</v>
      </c>
      <c r="L106" s="362" t="e">
        <f t="shared" si="27"/>
        <v>#N/A</v>
      </c>
      <c r="M106" s="362" t="e">
        <f t="shared" si="35"/>
        <v>#N/A</v>
      </c>
      <c r="N106" s="363" t="e">
        <f t="shared" si="48"/>
        <v>#N/A</v>
      </c>
      <c r="O106" s="364"/>
      <c r="P106" s="364"/>
      <c r="Q106" s="365">
        <f t="shared" si="37"/>
        <v>0</v>
      </c>
      <c r="R106" s="365">
        <f t="shared" si="49"/>
        <v>0</v>
      </c>
      <c r="T106" s="366" t="e">
        <f t="shared" si="39"/>
        <v>#DIV/0!</v>
      </c>
      <c r="U106" s="366" t="str">
        <f>IF(COUNTIF(T$39:T106,T106)=1,T106,"")</f>
        <v/>
      </c>
      <c r="V106" s="366" t="e">
        <f t="shared" si="40"/>
        <v>#DIV/0!</v>
      </c>
      <c r="W106" s="366" t="str">
        <f>IF(COUNTIF(V$39:V106,V106)=1,V106,"")</f>
        <v/>
      </c>
      <c r="X106" s="366" t="e">
        <f t="shared" si="41"/>
        <v>#DIV/0!</v>
      </c>
      <c r="Y106" s="367"/>
      <c r="AB106" s="365">
        <f t="shared" si="50"/>
        <v>0</v>
      </c>
      <c r="AC106" s="365">
        <f t="shared" si="51"/>
        <v>0</v>
      </c>
      <c r="AE106" s="366" t="e">
        <f t="shared" si="32"/>
        <v>#DIV/0!</v>
      </c>
      <c r="AF106" s="366" t="str">
        <f>IF(COUNTIF(AE$39:AE106,AE106)=1,AE106,"")</f>
        <v/>
      </c>
      <c r="AG106" s="366" t="e">
        <f t="shared" si="44"/>
        <v>#DIV/0!</v>
      </c>
      <c r="AH106" s="366" t="str">
        <f>IF(COUNTIF(AG$39:AG106,AG106)=1,AG106,"")</f>
        <v/>
      </c>
      <c r="AI106" s="366" t="e">
        <f t="shared" si="45"/>
        <v>#DIV/0!</v>
      </c>
      <c r="AJ106" s="346"/>
      <c r="AK106" s="346"/>
      <c r="AL106" s="346" t="e">
        <f>IF(Summary!$G$39="TAGSUF",'Gross Service Units'!AF106*'Gross Service Units'!E106,'Gross Service Units'!E106*'Gross Service Units'!T106)</f>
        <v>#DIV/0!</v>
      </c>
      <c r="AM106" s="372"/>
      <c r="AN106" s="372"/>
      <c r="AO106" s="372"/>
      <c r="AP106" s="372"/>
      <c r="AQ106" s="372"/>
      <c r="AR106" s="372"/>
      <c r="AS106" s="372"/>
      <c r="AT106" s="372"/>
      <c r="AU106" s="372"/>
      <c r="AV106" s="372"/>
      <c r="AW106" s="372"/>
      <c r="AX106" s="372"/>
      <c r="AY106" s="372"/>
      <c r="AZ106" s="372"/>
      <c r="BA106" s="372"/>
      <c r="BB106" s="372"/>
      <c r="BC106" s="372"/>
      <c r="BD106" s="372"/>
      <c r="BE106" s="372"/>
      <c r="BF106" s="372"/>
      <c r="BG106" s="372"/>
      <c r="BH106" s="372"/>
      <c r="BI106" s="372"/>
      <c r="BJ106" s="372"/>
      <c r="BK106" s="372"/>
      <c r="BL106" s="372"/>
      <c r="BM106" s="372"/>
      <c r="BN106" s="372"/>
      <c r="BO106" s="372"/>
      <c r="BP106" s="372"/>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row>
    <row r="107" spans="1:88" ht="14.25">
      <c r="A107" s="404"/>
      <c r="B107" s="405"/>
      <c r="C107" s="406"/>
      <c r="D107" s="407"/>
      <c r="E107" s="408"/>
      <c r="F107" s="408"/>
      <c r="G107" s="214"/>
      <c r="H107" s="213"/>
      <c r="I107" s="360" t="e">
        <f t="shared" si="46"/>
        <v>#N/A</v>
      </c>
      <c r="J107" s="361" t="e">
        <f t="shared" si="47"/>
        <v>#N/A</v>
      </c>
      <c r="K107" s="362" t="e">
        <f t="shared" si="52"/>
        <v>#N/A</v>
      </c>
      <c r="L107" s="362" t="e">
        <f t="shared" si="27"/>
        <v>#N/A</v>
      </c>
      <c r="M107" s="362" t="e">
        <f t="shared" si="35"/>
        <v>#N/A</v>
      </c>
      <c r="N107" s="363" t="e">
        <f t="shared" si="48"/>
        <v>#N/A</v>
      </c>
      <c r="O107" s="364"/>
      <c r="P107" s="364"/>
      <c r="Q107" s="365">
        <f t="shared" si="37"/>
        <v>0</v>
      </c>
      <c r="R107" s="365">
        <f t="shared" si="49"/>
        <v>0</v>
      </c>
      <c r="T107" s="366" t="e">
        <f t="shared" si="39"/>
        <v>#DIV/0!</v>
      </c>
      <c r="U107" s="366" t="str">
        <f>IF(COUNTIF(T$39:T107,T107)=1,T107,"")</f>
        <v/>
      </c>
      <c r="V107" s="366" t="e">
        <f t="shared" si="40"/>
        <v>#DIV/0!</v>
      </c>
      <c r="W107" s="366" t="str">
        <f>IF(COUNTIF(V$39:V107,V107)=1,V107,"")</f>
        <v/>
      </c>
      <c r="X107" s="366" t="e">
        <f t="shared" si="41"/>
        <v>#DIV/0!</v>
      </c>
      <c r="Y107" s="367"/>
      <c r="AB107" s="365">
        <f t="shared" si="50"/>
        <v>0</v>
      </c>
      <c r="AC107" s="365">
        <f t="shared" si="51"/>
        <v>0</v>
      </c>
      <c r="AE107" s="366" t="e">
        <f t="shared" si="32"/>
        <v>#DIV/0!</v>
      </c>
      <c r="AF107" s="366" t="str">
        <f>IF(COUNTIF(AE$39:AE107,AE107)=1,AE107,"")</f>
        <v/>
      </c>
      <c r="AG107" s="366" t="e">
        <f t="shared" si="44"/>
        <v>#DIV/0!</v>
      </c>
      <c r="AH107" s="366" t="str">
        <f>IF(COUNTIF(AG$39:AG107,AG107)=1,AG107,"")</f>
        <v/>
      </c>
      <c r="AI107" s="366" t="e">
        <f t="shared" si="45"/>
        <v>#DIV/0!</v>
      </c>
      <c r="AJ107" s="346"/>
      <c r="AK107" s="346"/>
      <c r="AL107" s="346" t="e">
        <f>IF(Summary!$G$39="TAGSUF",'Gross Service Units'!AF107*'Gross Service Units'!E107,'Gross Service Units'!E107*'Gross Service Units'!T107)</f>
        <v>#DIV/0!</v>
      </c>
      <c r="AM107" s="372"/>
      <c r="AN107" s="372"/>
      <c r="AO107" s="372"/>
      <c r="AP107" s="372"/>
      <c r="AQ107" s="372"/>
      <c r="AR107" s="372"/>
      <c r="AS107" s="372"/>
      <c r="AT107" s="372"/>
      <c r="AU107" s="372"/>
      <c r="AV107" s="372"/>
      <c r="AW107" s="372"/>
      <c r="AX107" s="372"/>
      <c r="AY107" s="372"/>
      <c r="AZ107" s="372"/>
      <c r="BA107" s="372"/>
      <c r="BB107" s="372"/>
      <c r="BC107" s="372"/>
      <c r="BD107" s="372"/>
      <c r="BE107" s="372"/>
      <c r="BF107" s="372"/>
      <c r="BG107" s="372"/>
      <c r="BH107" s="372"/>
      <c r="BI107" s="372"/>
      <c r="BJ107" s="372"/>
      <c r="BK107" s="372"/>
      <c r="BL107" s="372"/>
      <c r="BM107" s="372"/>
      <c r="BN107" s="372"/>
      <c r="BO107" s="372"/>
      <c r="BP107" s="372"/>
      <c r="BQ107" s="372"/>
      <c r="BR107" s="372"/>
      <c r="BS107" s="372"/>
      <c r="BT107" s="372"/>
      <c r="BU107" s="372"/>
      <c r="BV107" s="372"/>
      <c r="BW107" s="372"/>
      <c r="BX107" s="372"/>
      <c r="BY107" s="372"/>
      <c r="BZ107" s="372"/>
      <c r="CA107" s="372"/>
      <c r="CB107" s="372"/>
      <c r="CC107" s="372"/>
      <c r="CD107" s="372"/>
      <c r="CE107" s="372"/>
      <c r="CF107" s="372"/>
      <c r="CG107" s="372"/>
      <c r="CH107" s="372"/>
      <c r="CI107" s="372"/>
      <c r="CJ107" s="372"/>
    </row>
    <row r="108" spans="1:88" ht="14.25">
      <c r="A108" s="404"/>
      <c r="B108" s="405"/>
      <c r="C108" s="406"/>
      <c r="D108" s="407"/>
      <c r="E108" s="408"/>
      <c r="F108" s="408"/>
      <c r="G108" s="214"/>
      <c r="H108" s="213"/>
      <c r="I108" s="360" t="e">
        <f t="shared" si="46"/>
        <v>#N/A</v>
      </c>
      <c r="J108" s="361" t="e">
        <f t="shared" si="47"/>
        <v>#N/A</v>
      </c>
      <c r="K108" s="362" t="e">
        <f t="shared" si="52"/>
        <v>#N/A</v>
      </c>
      <c r="L108" s="362" t="e">
        <f t="shared" si="27"/>
        <v>#N/A</v>
      </c>
      <c r="M108" s="362" t="e">
        <f t="shared" si="35"/>
        <v>#N/A</v>
      </c>
      <c r="N108" s="363" t="e">
        <f t="shared" si="48"/>
        <v>#N/A</v>
      </c>
      <c r="O108" s="364"/>
      <c r="P108" s="364"/>
      <c r="Q108" s="365">
        <f t="shared" si="37"/>
        <v>0</v>
      </c>
      <c r="R108" s="365">
        <f t="shared" si="49"/>
        <v>0</v>
      </c>
      <c r="T108" s="366" t="e">
        <f t="shared" si="39"/>
        <v>#DIV/0!</v>
      </c>
      <c r="U108" s="366" t="str">
        <f>IF(COUNTIF(T$39:T108,T108)=1,T108,"")</f>
        <v/>
      </c>
      <c r="V108" s="366" t="e">
        <f t="shared" si="40"/>
        <v>#DIV/0!</v>
      </c>
      <c r="W108" s="366" t="str">
        <f>IF(COUNTIF(V$39:V108,V108)=1,V108,"")</f>
        <v/>
      </c>
      <c r="X108" s="366" t="e">
        <f t="shared" si="41"/>
        <v>#DIV/0!</v>
      </c>
      <c r="Y108" s="367"/>
      <c r="AB108" s="365">
        <f t="shared" si="50"/>
        <v>0</v>
      </c>
      <c r="AC108" s="365">
        <f t="shared" si="51"/>
        <v>0</v>
      </c>
      <c r="AE108" s="366" t="e">
        <f t="shared" si="32"/>
        <v>#DIV/0!</v>
      </c>
      <c r="AF108" s="366" t="str">
        <f>IF(COUNTIF(AE$39:AE108,AE108)=1,AE108,"")</f>
        <v/>
      </c>
      <c r="AG108" s="366" t="e">
        <f t="shared" si="44"/>
        <v>#DIV/0!</v>
      </c>
      <c r="AH108" s="366" t="str">
        <f>IF(COUNTIF(AG$39:AG108,AG108)=1,AG108,"")</f>
        <v/>
      </c>
      <c r="AI108" s="366" t="e">
        <f t="shared" si="45"/>
        <v>#DIV/0!</v>
      </c>
      <c r="AJ108" s="346"/>
      <c r="AK108" s="346"/>
      <c r="AL108" s="346" t="e">
        <f>IF(Summary!$G$39="TAGSUF",'Gross Service Units'!AF108*'Gross Service Units'!E108,'Gross Service Units'!E108*'Gross Service Units'!T108)</f>
        <v>#DIV/0!</v>
      </c>
      <c r="AM108" s="372"/>
      <c r="AN108" s="372"/>
      <c r="AO108" s="372"/>
      <c r="AP108" s="372"/>
      <c r="AQ108" s="372"/>
      <c r="AR108" s="372"/>
      <c r="AS108" s="372"/>
      <c r="AT108" s="372"/>
      <c r="AU108" s="372"/>
      <c r="AV108" s="372"/>
      <c r="AW108" s="372"/>
      <c r="AX108" s="372"/>
      <c r="AY108" s="372"/>
      <c r="AZ108" s="372"/>
      <c r="BA108" s="372"/>
      <c r="BB108" s="372"/>
      <c r="BC108" s="372"/>
      <c r="BD108" s="372"/>
      <c r="BE108" s="372"/>
      <c r="BF108" s="372"/>
      <c r="BG108" s="372"/>
      <c r="BH108" s="372"/>
      <c r="BI108" s="372"/>
      <c r="BJ108" s="372"/>
      <c r="BK108" s="372"/>
      <c r="BL108" s="372"/>
      <c r="BM108" s="372"/>
      <c r="BN108" s="372"/>
      <c r="BO108" s="372"/>
      <c r="BP108" s="372"/>
      <c r="BQ108" s="372"/>
      <c r="BR108" s="372"/>
      <c r="BS108" s="372"/>
      <c r="BT108" s="372"/>
      <c r="BU108" s="372"/>
      <c r="BV108" s="372"/>
      <c r="BW108" s="372"/>
      <c r="BX108" s="372"/>
      <c r="BY108" s="372"/>
      <c r="BZ108" s="372"/>
      <c r="CA108" s="372"/>
      <c r="CB108" s="372"/>
      <c r="CC108" s="372"/>
      <c r="CD108" s="372"/>
      <c r="CE108" s="372"/>
      <c r="CF108" s="372"/>
      <c r="CG108" s="372"/>
      <c r="CH108" s="372"/>
      <c r="CI108" s="372"/>
      <c r="CJ108" s="372"/>
    </row>
    <row r="109" spans="1:88" ht="14.25">
      <c r="A109" s="404"/>
      <c r="B109" s="405"/>
      <c r="C109" s="406"/>
      <c r="D109" s="407"/>
      <c r="E109" s="408"/>
      <c r="F109" s="408"/>
      <c r="G109" s="214"/>
      <c r="H109" s="213"/>
      <c r="I109" s="360" t="e">
        <f t="shared" si="46"/>
        <v>#N/A</v>
      </c>
      <c r="J109" s="361" t="e">
        <f t="shared" si="47"/>
        <v>#N/A</v>
      </c>
      <c r="K109" s="362" t="e">
        <f t="shared" si="52"/>
        <v>#N/A</v>
      </c>
      <c r="L109" s="362" t="e">
        <f t="shared" si="27"/>
        <v>#N/A</v>
      </c>
      <c r="M109" s="362" t="e">
        <f t="shared" si="35"/>
        <v>#N/A</v>
      </c>
      <c r="N109" s="363" t="e">
        <f t="shared" si="48"/>
        <v>#N/A</v>
      </c>
      <c r="O109" s="364"/>
      <c r="P109" s="364"/>
      <c r="Q109" s="365">
        <f t="shared" si="37"/>
        <v>0</v>
      </c>
      <c r="R109" s="365">
        <f t="shared" si="49"/>
        <v>0</v>
      </c>
      <c r="T109" s="366" t="e">
        <f t="shared" si="39"/>
        <v>#DIV/0!</v>
      </c>
      <c r="U109" s="366" t="str">
        <f>IF(COUNTIF(T$39:T109,T109)=1,T109,"")</f>
        <v/>
      </c>
      <c r="V109" s="366" t="e">
        <f t="shared" si="40"/>
        <v>#DIV/0!</v>
      </c>
      <c r="W109" s="366" t="str">
        <f>IF(COUNTIF(V$39:V109,V109)=1,V109,"")</f>
        <v/>
      </c>
      <c r="X109" s="366" t="e">
        <f t="shared" si="41"/>
        <v>#DIV/0!</v>
      </c>
      <c r="Y109" s="367"/>
      <c r="AB109" s="365">
        <f t="shared" si="50"/>
        <v>0</v>
      </c>
      <c r="AC109" s="365">
        <f t="shared" si="51"/>
        <v>0</v>
      </c>
      <c r="AE109" s="366" t="e">
        <f t="shared" ref="AE109:AE172" si="53">IF(ISERROR(N109),0,N109)*$AG$31*1</f>
        <v>#DIV/0!</v>
      </c>
      <c r="AF109" s="366" t="str">
        <f>IF(COUNTIF(AE$39:AE109,AE109)=1,AE109,"")</f>
        <v/>
      </c>
      <c r="AG109" s="366" t="e">
        <f t="shared" si="44"/>
        <v>#DIV/0!</v>
      </c>
      <c r="AH109" s="366" t="str">
        <f>IF(COUNTIF(AG$39:AG109,AG109)=1,AG109,"")</f>
        <v/>
      </c>
      <c r="AI109" s="366" t="e">
        <f t="shared" si="45"/>
        <v>#DIV/0!</v>
      </c>
      <c r="AJ109" s="346"/>
      <c r="AK109" s="346"/>
      <c r="AL109" s="346" t="e">
        <f>IF(Summary!$G$39="TAGSUF",'Gross Service Units'!AF109*'Gross Service Units'!E109,'Gross Service Units'!E109*'Gross Service Units'!T109)</f>
        <v>#DIV/0!</v>
      </c>
      <c r="AM109" s="372"/>
      <c r="AN109" s="372"/>
      <c r="AO109" s="372"/>
      <c r="AP109" s="372"/>
      <c r="AQ109" s="372"/>
      <c r="AR109" s="372"/>
      <c r="AS109" s="372"/>
      <c r="AT109" s="372"/>
      <c r="AU109" s="372"/>
      <c r="AV109" s="372"/>
      <c r="AW109" s="372"/>
      <c r="AX109" s="372"/>
      <c r="AY109" s="372"/>
      <c r="AZ109" s="372"/>
      <c r="BA109" s="372"/>
      <c r="BB109" s="372"/>
      <c r="BC109" s="372"/>
      <c r="BD109" s="372"/>
      <c r="BE109" s="372"/>
      <c r="BF109" s="372"/>
      <c r="BG109" s="372"/>
      <c r="BH109" s="372"/>
      <c r="BI109" s="372"/>
      <c r="BJ109" s="372"/>
      <c r="BK109" s="372"/>
      <c r="BL109" s="372"/>
      <c r="BM109" s="372"/>
      <c r="BN109" s="372"/>
      <c r="BO109" s="372"/>
      <c r="BP109" s="372"/>
      <c r="BQ109" s="372"/>
      <c r="BR109" s="372"/>
      <c r="BS109" s="372"/>
      <c r="BT109" s="372"/>
      <c r="BU109" s="372"/>
      <c r="BV109" s="372"/>
      <c r="BW109" s="372"/>
      <c r="BX109" s="372"/>
      <c r="BY109" s="372"/>
      <c r="BZ109" s="372"/>
      <c r="CA109" s="372"/>
      <c r="CB109" s="372"/>
      <c r="CC109" s="372"/>
      <c r="CD109" s="372"/>
      <c r="CE109" s="372"/>
      <c r="CF109" s="372"/>
      <c r="CG109" s="372"/>
      <c r="CH109" s="372"/>
      <c r="CI109" s="372"/>
      <c r="CJ109" s="372"/>
    </row>
    <row r="110" spans="1:88" ht="14.25">
      <c r="A110" s="404"/>
      <c r="B110" s="405"/>
      <c r="C110" s="406"/>
      <c r="D110" s="407"/>
      <c r="E110" s="408"/>
      <c r="F110" s="408"/>
      <c r="G110" s="214"/>
      <c r="H110" s="213"/>
      <c r="I110" s="360" t="e">
        <f t="shared" si="46"/>
        <v>#N/A</v>
      </c>
      <c r="J110" s="361" t="e">
        <f t="shared" si="47"/>
        <v>#N/A</v>
      </c>
      <c r="K110" s="362" t="e">
        <f t="shared" si="52"/>
        <v>#N/A</v>
      </c>
      <c r="L110" s="362" t="e">
        <f t="shared" si="27"/>
        <v>#N/A</v>
      </c>
      <c r="M110" s="362" t="e">
        <f t="shared" si="35"/>
        <v>#N/A</v>
      </c>
      <c r="N110" s="363" t="e">
        <f t="shared" si="48"/>
        <v>#N/A</v>
      </c>
      <c r="O110" s="364"/>
      <c r="P110" s="364"/>
      <c r="Q110" s="365">
        <f t="shared" si="37"/>
        <v>0</v>
      </c>
      <c r="R110" s="365">
        <f t="shared" si="49"/>
        <v>0</v>
      </c>
      <c r="T110" s="366" t="e">
        <f t="shared" si="39"/>
        <v>#DIV/0!</v>
      </c>
      <c r="U110" s="366" t="str">
        <f>IF(COUNTIF(T$39:T110,T110)=1,T110,"")</f>
        <v/>
      </c>
      <c r="V110" s="366" t="e">
        <f t="shared" si="40"/>
        <v>#DIV/0!</v>
      </c>
      <c r="W110" s="366" t="str">
        <f>IF(COUNTIF(V$39:V110,V110)=1,V110,"")</f>
        <v/>
      </c>
      <c r="X110" s="366" t="e">
        <f t="shared" si="41"/>
        <v>#DIV/0!</v>
      </c>
      <c r="Y110" s="367"/>
      <c r="AB110" s="365">
        <f t="shared" si="50"/>
        <v>0</v>
      </c>
      <c r="AC110" s="365">
        <f t="shared" si="51"/>
        <v>0</v>
      </c>
      <c r="AE110" s="366" t="e">
        <f t="shared" si="53"/>
        <v>#DIV/0!</v>
      </c>
      <c r="AF110" s="366" t="str">
        <f>IF(COUNTIF(AE$39:AE110,AE110)=1,AE110,"")</f>
        <v/>
      </c>
      <c r="AG110" s="366" t="e">
        <f t="shared" si="44"/>
        <v>#DIV/0!</v>
      </c>
      <c r="AH110" s="366" t="str">
        <f>IF(COUNTIF(AG$39:AG110,AG110)=1,AG110,"")</f>
        <v/>
      </c>
      <c r="AI110" s="366" t="e">
        <f t="shared" si="45"/>
        <v>#DIV/0!</v>
      </c>
      <c r="AJ110" s="346"/>
      <c r="AK110" s="346"/>
      <c r="AL110" s="346" t="e">
        <f>IF(Summary!$G$39="TAGSUF",'Gross Service Units'!AF110*'Gross Service Units'!E110,'Gross Service Units'!E110*'Gross Service Units'!T110)</f>
        <v>#DIV/0!</v>
      </c>
      <c r="AM110" s="372"/>
      <c r="AN110" s="372"/>
      <c r="AO110" s="372"/>
      <c r="AP110" s="372"/>
      <c r="AQ110" s="372"/>
      <c r="AR110" s="372"/>
      <c r="AS110" s="372"/>
      <c r="AT110" s="372"/>
      <c r="AU110" s="372"/>
      <c r="AV110" s="372"/>
      <c r="AW110" s="372"/>
      <c r="AX110" s="372"/>
      <c r="AY110" s="372"/>
      <c r="AZ110" s="372"/>
      <c r="BA110" s="372"/>
      <c r="BB110" s="372"/>
      <c r="BC110" s="372"/>
      <c r="BD110" s="372"/>
      <c r="BE110" s="372"/>
      <c r="BF110" s="372"/>
      <c r="BG110" s="372"/>
      <c r="BH110" s="372"/>
      <c r="BI110" s="372"/>
      <c r="BJ110" s="372"/>
      <c r="BK110" s="372"/>
      <c r="BL110" s="372"/>
      <c r="BM110" s="372"/>
      <c r="BN110" s="372"/>
      <c r="BO110" s="372"/>
      <c r="BP110" s="372"/>
      <c r="BQ110" s="372"/>
      <c r="BR110" s="372"/>
      <c r="BS110" s="372"/>
      <c r="BT110" s="372"/>
      <c r="BU110" s="372"/>
      <c r="BV110" s="372"/>
      <c r="BW110" s="372"/>
      <c r="BX110" s="372"/>
      <c r="BY110" s="372"/>
      <c r="BZ110" s="372"/>
      <c r="CA110" s="372"/>
      <c r="CB110" s="372"/>
      <c r="CC110" s="372"/>
      <c r="CD110" s="372"/>
      <c r="CE110" s="372"/>
      <c r="CF110" s="372"/>
      <c r="CG110" s="372"/>
      <c r="CH110" s="372"/>
      <c r="CI110" s="372"/>
      <c r="CJ110" s="372"/>
    </row>
    <row r="111" spans="1:88" ht="14.25">
      <c r="A111" s="404"/>
      <c r="B111" s="405"/>
      <c r="C111" s="406"/>
      <c r="D111" s="407"/>
      <c r="E111" s="408"/>
      <c r="F111" s="408"/>
      <c r="G111" s="214"/>
      <c r="H111" s="213"/>
      <c r="I111" s="360" t="e">
        <f t="shared" si="46"/>
        <v>#N/A</v>
      </c>
      <c r="J111" s="361" t="e">
        <f t="shared" si="47"/>
        <v>#N/A</v>
      </c>
      <c r="K111" s="362" t="e">
        <f t="shared" si="52"/>
        <v>#N/A</v>
      </c>
      <c r="L111" s="362" t="e">
        <f t="shared" si="27"/>
        <v>#N/A</v>
      </c>
      <c r="M111" s="362" t="e">
        <f t="shared" si="35"/>
        <v>#N/A</v>
      </c>
      <c r="N111" s="363" t="e">
        <f t="shared" si="48"/>
        <v>#N/A</v>
      </c>
      <c r="O111" s="364"/>
      <c r="P111" s="364"/>
      <c r="Q111" s="365">
        <f t="shared" si="37"/>
        <v>0</v>
      </c>
      <c r="R111" s="365">
        <f t="shared" si="49"/>
        <v>0</v>
      </c>
      <c r="T111" s="366" t="e">
        <f t="shared" si="39"/>
        <v>#DIV/0!</v>
      </c>
      <c r="U111" s="366" t="str">
        <f>IF(COUNTIF(T$39:T111,T111)=1,T111,"")</f>
        <v/>
      </c>
      <c r="V111" s="366" t="e">
        <f t="shared" si="40"/>
        <v>#DIV/0!</v>
      </c>
      <c r="W111" s="366" t="str">
        <f>IF(COUNTIF(V$39:V111,V111)=1,V111,"")</f>
        <v/>
      </c>
      <c r="X111" s="366" t="e">
        <f t="shared" si="41"/>
        <v>#DIV/0!</v>
      </c>
      <c r="Y111" s="367"/>
      <c r="AB111" s="365">
        <f t="shared" si="50"/>
        <v>0</v>
      </c>
      <c r="AC111" s="365">
        <f t="shared" si="51"/>
        <v>0</v>
      </c>
      <c r="AE111" s="366" t="e">
        <f t="shared" si="53"/>
        <v>#DIV/0!</v>
      </c>
      <c r="AF111" s="366" t="str">
        <f>IF(COUNTIF(AE$39:AE111,AE111)=1,AE111,"")</f>
        <v/>
      </c>
      <c r="AG111" s="366" t="e">
        <f t="shared" si="44"/>
        <v>#DIV/0!</v>
      </c>
      <c r="AH111" s="366" t="str">
        <f>IF(COUNTIF(AG$39:AG111,AG111)=1,AG111,"")</f>
        <v/>
      </c>
      <c r="AI111" s="366" t="e">
        <f t="shared" si="45"/>
        <v>#DIV/0!</v>
      </c>
      <c r="AJ111" s="346"/>
      <c r="AK111" s="346"/>
      <c r="AL111" s="346" t="e">
        <f>IF(Summary!$G$39="TAGSUF",'Gross Service Units'!AF111*'Gross Service Units'!E111,'Gross Service Units'!E111*'Gross Service Units'!T111)</f>
        <v>#DIV/0!</v>
      </c>
      <c r="AM111" s="372"/>
      <c r="AN111" s="372"/>
      <c r="AO111" s="372"/>
      <c r="AP111" s="372"/>
      <c r="AQ111" s="372"/>
      <c r="AR111" s="372"/>
      <c r="AS111" s="372"/>
      <c r="AT111" s="372"/>
      <c r="AU111" s="372"/>
      <c r="AV111" s="372"/>
      <c r="AW111" s="372"/>
      <c r="AX111" s="372"/>
      <c r="AY111" s="372"/>
      <c r="AZ111" s="372"/>
      <c r="BA111" s="372"/>
      <c r="BB111" s="372"/>
      <c r="BC111" s="372"/>
      <c r="BD111" s="372"/>
      <c r="BE111" s="372"/>
      <c r="BF111" s="372"/>
      <c r="BG111" s="372"/>
      <c r="BH111" s="372"/>
      <c r="BI111" s="372"/>
      <c r="BJ111" s="372"/>
      <c r="BK111" s="372"/>
      <c r="BL111" s="372"/>
      <c r="BM111" s="372"/>
      <c r="BN111" s="372"/>
      <c r="BO111" s="372"/>
      <c r="BP111" s="372"/>
      <c r="BQ111" s="372"/>
      <c r="BR111" s="372"/>
      <c r="BS111" s="372"/>
      <c r="BT111" s="372"/>
      <c r="BU111" s="372"/>
      <c r="BV111" s="372"/>
      <c r="BW111" s="372"/>
      <c r="BX111" s="372"/>
      <c r="BY111" s="372"/>
      <c r="BZ111" s="372"/>
      <c r="CA111" s="372"/>
      <c r="CB111" s="372"/>
      <c r="CC111" s="372"/>
      <c r="CD111" s="372"/>
      <c r="CE111" s="372"/>
      <c r="CF111" s="372"/>
      <c r="CG111" s="372"/>
      <c r="CH111" s="372"/>
      <c r="CI111" s="372"/>
      <c r="CJ111" s="372"/>
    </row>
    <row r="112" spans="1:88" ht="14.25">
      <c r="A112" s="404"/>
      <c r="B112" s="405"/>
      <c r="C112" s="406"/>
      <c r="D112" s="407"/>
      <c r="E112" s="408"/>
      <c r="F112" s="408"/>
      <c r="G112" s="214"/>
      <c r="H112" s="213"/>
      <c r="I112" s="360" t="e">
        <f t="shared" si="46"/>
        <v>#N/A</v>
      </c>
      <c r="J112" s="361" t="e">
        <f t="shared" si="47"/>
        <v>#N/A</v>
      </c>
      <c r="K112" s="362" t="e">
        <f t="shared" si="52"/>
        <v>#N/A</v>
      </c>
      <c r="L112" s="362" t="e">
        <f t="shared" si="27"/>
        <v>#N/A</v>
      </c>
      <c r="M112" s="362" t="e">
        <f t="shared" si="35"/>
        <v>#N/A</v>
      </c>
      <c r="N112" s="363" t="e">
        <f t="shared" si="48"/>
        <v>#N/A</v>
      </c>
      <c r="O112" s="364"/>
      <c r="P112" s="364"/>
      <c r="Q112" s="365">
        <f t="shared" si="37"/>
        <v>0</v>
      </c>
      <c r="R112" s="365">
        <f t="shared" si="49"/>
        <v>0</v>
      </c>
      <c r="T112" s="366" t="e">
        <f t="shared" si="39"/>
        <v>#DIV/0!</v>
      </c>
      <c r="U112" s="366" t="str">
        <f>IF(COUNTIF(T$39:T112,T112)=1,T112,"")</f>
        <v/>
      </c>
      <c r="V112" s="366" t="e">
        <f t="shared" si="40"/>
        <v>#DIV/0!</v>
      </c>
      <c r="W112" s="366" t="str">
        <f>IF(COUNTIF(V$39:V112,V112)=1,V112,"")</f>
        <v/>
      </c>
      <c r="X112" s="366" t="e">
        <f t="shared" si="41"/>
        <v>#DIV/0!</v>
      </c>
      <c r="Y112" s="367"/>
      <c r="AB112" s="365">
        <f t="shared" si="50"/>
        <v>0</v>
      </c>
      <c r="AC112" s="365">
        <f t="shared" si="51"/>
        <v>0</v>
      </c>
      <c r="AE112" s="366" t="e">
        <f t="shared" si="53"/>
        <v>#DIV/0!</v>
      </c>
      <c r="AF112" s="366" t="str">
        <f>IF(COUNTIF(AE$39:AE112,AE112)=1,AE112,"")</f>
        <v/>
      </c>
      <c r="AG112" s="366" t="e">
        <f t="shared" si="44"/>
        <v>#DIV/0!</v>
      </c>
      <c r="AH112" s="366" t="str">
        <f>IF(COUNTIF(AG$39:AG112,AG112)=1,AG112,"")</f>
        <v/>
      </c>
      <c r="AI112" s="366" t="e">
        <f t="shared" si="45"/>
        <v>#DIV/0!</v>
      </c>
      <c r="AJ112" s="346"/>
      <c r="AK112" s="346"/>
      <c r="AL112" s="346" t="e">
        <f>IF(Summary!$G$39="TAGSUF",'Gross Service Units'!AF112*'Gross Service Units'!E112,'Gross Service Units'!E112*'Gross Service Units'!T112)</f>
        <v>#DIV/0!</v>
      </c>
      <c r="AM112" s="372"/>
      <c r="AN112" s="372"/>
      <c r="AO112" s="372"/>
      <c r="AP112" s="372"/>
      <c r="AQ112" s="372"/>
      <c r="AR112" s="372"/>
      <c r="AS112" s="372"/>
      <c r="AT112" s="372"/>
      <c r="AU112" s="372"/>
      <c r="AV112" s="372"/>
      <c r="AW112" s="372"/>
      <c r="AX112" s="372"/>
      <c r="AY112" s="372"/>
      <c r="AZ112" s="372"/>
      <c r="BA112" s="372"/>
      <c r="BB112" s="372"/>
      <c r="BC112" s="372"/>
      <c r="BD112" s="372"/>
      <c r="BE112" s="372"/>
      <c r="BF112" s="372"/>
      <c r="BG112" s="372"/>
      <c r="BH112" s="372"/>
      <c r="BI112" s="372"/>
      <c r="BJ112" s="372"/>
      <c r="BK112" s="372"/>
      <c r="BL112" s="372"/>
      <c r="BM112" s="372"/>
      <c r="BN112" s="372"/>
      <c r="BO112" s="372"/>
      <c r="BP112" s="372"/>
      <c r="BQ112" s="372"/>
      <c r="BR112" s="372"/>
      <c r="BS112" s="372"/>
      <c r="BT112" s="372"/>
      <c r="BU112" s="372"/>
      <c r="BV112" s="372"/>
      <c r="BW112" s="372"/>
      <c r="BX112" s="372"/>
      <c r="BY112" s="372"/>
      <c r="BZ112" s="372"/>
      <c r="CA112" s="372"/>
      <c r="CB112" s="372"/>
      <c r="CC112" s="372"/>
      <c r="CD112" s="372"/>
      <c r="CE112" s="372"/>
      <c r="CF112" s="372"/>
      <c r="CG112" s="372"/>
      <c r="CH112" s="372"/>
      <c r="CI112" s="372"/>
      <c r="CJ112" s="372"/>
    </row>
    <row r="113" spans="1:88" ht="14.25">
      <c r="A113" s="404"/>
      <c r="B113" s="405"/>
      <c r="C113" s="406"/>
      <c r="D113" s="407"/>
      <c r="E113" s="408"/>
      <c r="F113" s="408"/>
      <c r="G113" s="214"/>
      <c r="H113" s="213"/>
      <c r="I113" s="360" t="e">
        <f t="shared" si="46"/>
        <v>#N/A</v>
      </c>
      <c r="J113" s="361" t="e">
        <f t="shared" si="47"/>
        <v>#N/A</v>
      </c>
      <c r="K113" s="362" t="e">
        <f t="shared" si="52"/>
        <v>#N/A</v>
      </c>
      <c r="L113" s="362" t="e">
        <f t="shared" si="27"/>
        <v>#N/A</v>
      </c>
      <c r="M113" s="362" t="e">
        <f t="shared" si="35"/>
        <v>#N/A</v>
      </c>
      <c r="N113" s="363" t="e">
        <f t="shared" si="48"/>
        <v>#N/A</v>
      </c>
      <c r="O113" s="364"/>
      <c r="P113" s="364"/>
      <c r="Q113" s="365">
        <f t="shared" si="37"/>
        <v>0</v>
      </c>
      <c r="R113" s="365">
        <f t="shared" si="49"/>
        <v>0</v>
      </c>
      <c r="T113" s="366" t="e">
        <f t="shared" si="39"/>
        <v>#DIV/0!</v>
      </c>
      <c r="U113" s="366" t="str">
        <f>IF(COUNTIF(T$39:T113,T113)=1,T113,"")</f>
        <v/>
      </c>
      <c r="V113" s="366" t="e">
        <f t="shared" si="40"/>
        <v>#DIV/0!</v>
      </c>
      <c r="W113" s="366" t="str">
        <f>IF(COUNTIF(V$39:V113,V113)=1,V113,"")</f>
        <v/>
      </c>
      <c r="X113" s="366" t="e">
        <f t="shared" si="41"/>
        <v>#DIV/0!</v>
      </c>
      <c r="Y113" s="367"/>
      <c r="AB113" s="365">
        <f t="shared" si="50"/>
        <v>0</v>
      </c>
      <c r="AC113" s="365">
        <f t="shared" si="51"/>
        <v>0</v>
      </c>
      <c r="AE113" s="366" t="e">
        <f t="shared" si="53"/>
        <v>#DIV/0!</v>
      </c>
      <c r="AF113" s="366" t="str">
        <f>IF(COUNTIF(AE$39:AE113,AE113)=1,AE113,"")</f>
        <v/>
      </c>
      <c r="AG113" s="366" t="e">
        <f t="shared" si="44"/>
        <v>#DIV/0!</v>
      </c>
      <c r="AH113" s="366" t="str">
        <f>IF(COUNTIF(AG$39:AG113,AG113)=1,AG113,"")</f>
        <v/>
      </c>
      <c r="AI113" s="366" t="e">
        <f t="shared" si="45"/>
        <v>#DIV/0!</v>
      </c>
      <c r="AJ113" s="346"/>
      <c r="AK113" s="346"/>
      <c r="AL113" s="346" t="e">
        <f>IF(Summary!$G$39="TAGSUF",'Gross Service Units'!AF113*'Gross Service Units'!E113,'Gross Service Units'!E113*'Gross Service Units'!T113)</f>
        <v>#DIV/0!</v>
      </c>
      <c r="AM113" s="372"/>
      <c r="AN113" s="372"/>
      <c r="AO113" s="372"/>
      <c r="AP113" s="372"/>
      <c r="AQ113" s="372"/>
      <c r="AR113" s="372"/>
      <c r="AS113" s="372"/>
      <c r="AT113" s="372"/>
      <c r="AU113" s="372"/>
      <c r="AV113" s="372"/>
      <c r="AW113" s="372"/>
      <c r="AX113" s="372"/>
      <c r="AY113" s="372"/>
      <c r="AZ113" s="372"/>
      <c r="BA113" s="372"/>
      <c r="BB113" s="372"/>
      <c r="BC113" s="372"/>
      <c r="BD113" s="372"/>
      <c r="BE113" s="372"/>
      <c r="BF113" s="372"/>
      <c r="BG113" s="372"/>
      <c r="BH113" s="372"/>
      <c r="BI113" s="372"/>
      <c r="BJ113" s="372"/>
      <c r="BK113" s="372"/>
      <c r="BL113" s="372"/>
      <c r="BM113" s="372"/>
      <c r="BN113" s="372"/>
      <c r="BO113" s="372"/>
      <c r="BP113" s="372"/>
      <c r="BQ113" s="372"/>
      <c r="BR113" s="372"/>
      <c r="BS113" s="372"/>
      <c r="BT113" s="372"/>
      <c r="BU113" s="372"/>
      <c r="BV113" s="372"/>
      <c r="BW113" s="372"/>
      <c r="BX113" s="372"/>
      <c r="BY113" s="372"/>
      <c r="BZ113" s="372"/>
      <c r="CA113" s="372"/>
      <c r="CB113" s="372"/>
      <c r="CC113" s="372"/>
      <c r="CD113" s="372"/>
      <c r="CE113" s="372"/>
      <c r="CF113" s="372"/>
      <c r="CG113" s="372"/>
      <c r="CH113" s="372"/>
      <c r="CI113" s="372"/>
      <c r="CJ113" s="372"/>
    </row>
    <row r="114" spans="1:88" ht="14.25">
      <c r="A114" s="404"/>
      <c r="B114" s="405"/>
      <c r="C114" s="406"/>
      <c r="D114" s="407"/>
      <c r="E114" s="408"/>
      <c r="F114" s="408"/>
      <c r="G114" s="214"/>
      <c r="H114" s="213"/>
      <c r="I114" s="360" t="e">
        <f t="shared" si="46"/>
        <v>#N/A</v>
      </c>
      <c r="J114" s="361" t="e">
        <f t="shared" si="47"/>
        <v>#N/A</v>
      </c>
      <c r="K114" s="362" t="e">
        <f t="shared" si="52"/>
        <v>#N/A</v>
      </c>
      <c r="L114" s="362" t="e">
        <f t="shared" si="27"/>
        <v>#N/A</v>
      </c>
      <c r="M114" s="362" t="e">
        <f t="shared" si="35"/>
        <v>#N/A</v>
      </c>
      <c r="N114" s="363" t="e">
        <f t="shared" si="48"/>
        <v>#N/A</v>
      </c>
      <c r="O114" s="364"/>
      <c r="P114" s="364"/>
      <c r="Q114" s="365">
        <f t="shared" si="37"/>
        <v>0</v>
      </c>
      <c r="R114" s="365">
        <f t="shared" si="49"/>
        <v>0</v>
      </c>
      <c r="T114" s="366" t="e">
        <f t="shared" si="39"/>
        <v>#DIV/0!</v>
      </c>
      <c r="U114" s="366" t="str">
        <f>IF(COUNTIF(T$39:T114,T114)=1,T114,"")</f>
        <v/>
      </c>
      <c r="V114" s="366" t="e">
        <f t="shared" si="40"/>
        <v>#DIV/0!</v>
      </c>
      <c r="W114" s="366" t="str">
        <f>IF(COUNTIF(V$39:V114,V114)=1,V114,"")</f>
        <v/>
      </c>
      <c r="X114" s="366" t="e">
        <f t="shared" si="41"/>
        <v>#DIV/0!</v>
      </c>
      <c r="Y114" s="367"/>
      <c r="AB114" s="365">
        <f t="shared" si="50"/>
        <v>0</v>
      </c>
      <c r="AC114" s="365">
        <f t="shared" si="51"/>
        <v>0</v>
      </c>
      <c r="AE114" s="366" t="e">
        <f t="shared" si="53"/>
        <v>#DIV/0!</v>
      </c>
      <c r="AF114" s="366" t="str">
        <f>IF(COUNTIF(AE$39:AE114,AE114)=1,AE114,"")</f>
        <v/>
      </c>
      <c r="AG114" s="366" t="e">
        <f t="shared" si="44"/>
        <v>#DIV/0!</v>
      </c>
      <c r="AH114" s="366" t="str">
        <f>IF(COUNTIF(AG$39:AG114,AG114)=1,AG114,"")</f>
        <v/>
      </c>
      <c r="AI114" s="366" t="e">
        <f t="shared" si="45"/>
        <v>#DIV/0!</v>
      </c>
      <c r="AJ114" s="346"/>
      <c r="AK114" s="346"/>
      <c r="AL114" s="346" t="e">
        <f>IF(Summary!$G$39="TAGSUF",'Gross Service Units'!AF114*'Gross Service Units'!E114,'Gross Service Units'!E114*'Gross Service Units'!T114)</f>
        <v>#DIV/0!</v>
      </c>
      <c r="AM114" s="372"/>
      <c r="AN114" s="372"/>
      <c r="AO114" s="372"/>
      <c r="AP114" s="372"/>
      <c r="AQ114" s="372"/>
      <c r="AR114" s="372"/>
      <c r="AS114" s="372"/>
      <c r="AT114" s="372"/>
      <c r="AU114" s="372"/>
      <c r="AV114" s="372"/>
      <c r="AW114" s="372"/>
      <c r="AX114" s="372"/>
      <c r="AY114" s="372"/>
      <c r="AZ114" s="372"/>
      <c r="BA114" s="372"/>
      <c r="BB114" s="372"/>
      <c r="BC114" s="372"/>
      <c r="BD114" s="372"/>
      <c r="BE114" s="372"/>
      <c r="BF114" s="372"/>
      <c r="BG114" s="372"/>
      <c r="BH114" s="372"/>
      <c r="BI114" s="372"/>
      <c r="BJ114" s="372"/>
      <c r="BK114" s="372"/>
      <c r="BL114" s="372"/>
      <c r="BM114" s="372"/>
      <c r="BN114" s="372"/>
      <c r="BO114" s="372"/>
      <c r="BP114" s="372"/>
      <c r="BQ114" s="372"/>
      <c r="BR114" s="372"/>
      <c r="BS114" s="372"/>
      <c r="BT114" s="372"/>
      <c r="BU114" s="372"/>
      <c r="BV114" s="372"/>
      <c r="BW114" s="372"/>
      <c r="BX114" s="372"/>
      <c r="BY114" s="372"/>
      <c r="BZ114" s="372"/>
      <c r="CA114" s="372"/>
      <c r="CB114" s="372"/>
      <c r="CC114" s="372"/>
      <c r="CD114" s="372"/>
      <c r="CE114" s="372"/>
      <c r="CF114" s="372"/>
      <c r="CG114" s="372"/>
      <c r="CH114" s="372"/>
      <c r="CI114" s="372"/>
      <c r="CJ114" s="372"/>
    </row>
    <row r="115" spans="1:88" ht="14.25">
      <c r="A115" s="404"/>
      <c r="B115" s="405"/>
      <c r="C115" s="406"/>
      <c r="D115" s="407"/>
      <c r="E115" s="408"/>
      <c r="F115" s="408"/>
      <c r="G115" s="214"/>
      <c r="H115" s="213"/>
      <c r="I115" s="360" t="e">
        <f t="shared" si="46"/>
        <v>#N/A</v>
      </c>
      <c r="J115" s="361" t="e">
        <f t="shared" si="47"/>
        <v>#N/A</v>
      </c>
      <c r="K115" s="362" t="e">
        <f t="shared" si="52"/>
        <v>#N/A</v>
      </c>
      <c r="L115" s="362" t="e">
        <f t="shared" si="27"/>
        <v>#N/A</v>
      </c>
      <c r="M115" s="362" t="e">
        <f t="shared" si="35"/>
        <v>#N/A</v>
      </c>
      <c r="N115" s="363" t="e">
        <f t="shared" si="48"/>
        <v>#N/A</v>
      </c>
      <c r="O115" s="364"/>
      <c r="P115" s="364"/>
      <c r="Q115" s="365">
        <f t="shared" si="37"/>
        <v>0</v>
      </c>
      <c r="R115" s="365">
        <f t="shared" si="49"/>
        <v>0</v>
      </c>
      <c r="T115" s="366" t="e">
        <f t="shared" si="39"/>
        <v>#DIV/0!</v>
      </c>
      <c r="U115" s="366" t="str">
        <f>IF(COUNTIF(T$39:T115,T115)=1,T115,"")</f>
        <v/>
      </c>
      <c r="V115" s="366" t="e">
        <f t="shared" si="40"/>
        <v>#DIV/0!</v>
      </c>
      <c r="W115" s="366" t="str">
        <f>IF(COUNTIF(V$39:V115,V115)=1,V115,"")</f>
        <v/>
      </c>
      <c r="X115" s="366" t="e">
        <f t="shared" si="41"/>
        <v>#DIV/0!</v>
      </c>
      <c r="Y115" s="367"/>
      <c r="AB115" s="365">
        <f t="shared" si="50"/>
        <v>0</v>
      </c>
      <c r="AC115" s="365">
        <f t="shared" si="51"/>
        <v>0</v>
      </c>
      <c r="AE115" s="366" t="e">
        <f t="shared" si="53"/>
        <v>#DIV/0!</v>
      </c>
      <c r="AF115" s="366" t="str">
        <f>IF(COUNTIF(AE$39:AE115,AE115)=1,AE115,"")</f>
        <v/>
      </c>
      <c r="AG115" s="366" t="e">
        <f t="shared" si="44"/>
        <v>#DIV/0!</v>
      </c>
      <c r="AH115" s="366" t="str">
        <f>IF(COUNTIF(AG$39:AG115,AG115)=1,AG115,"")</f>
        <v/>
      </c>
      <c r="AI115" s="366" t="e">
        <f t="shared" si="45"/>
        <v>#DIV/0!</v>
      </c>
      <c r="AJ115" s="346"/>
      <c r="AK115" s="346"/>
      <c r="AL115" s="346" t="e">
        <f>IF(Summary!$G$39="TAGSUF",'Gross Service Units'!AF115*'Gross Service Units'!E115,'Gross Service Units'!E115*'Gross Service Units'!T115)</f>
        <v>#DIV/0!</v>
      </c>
      <c r="AM115" s="372"/>
      <c r="AN115" s="372"/>
      <c r="AO115" s="372"/>
      <c r="AP115" s="372"/>
      <c r="AQ115" s="372"/>
      <c r="AR115" s="372"/>
      <c r="AS115" s="372"/>
      <c r="AT115" s="372"/>
      <c r="AU115" s="372"/>
      <c r="AV115" s="372"/>
      <c r="AW115" s="372"/>
      <c r="AX115" s="372"/>
      <c r="AY115" s="372"/>
      <c r="AZ115" s="372"/>
      <c r="BA115" s="372"/>
      <c r="BB115" s="372"/>
      <c r="BC115" s="372"/>
      <c r="BD115" s="372"/>
      <c r="BE115" s="372"/>
      <c r="BF115" s="372"/>
      <c r="BG115" s="372"/>
      <c r="BH115" s="372"/>
      <c r="BI115" s="372"/>
      <c r="BJ115" s="372"/>
      <c r="BK115" s="372"/>
      <c r="BL115" s="372"/>
      <c r="BM115" s="372"/>
      <c r="BN115" s="372"/>
      <c r="BO115" s="372"/>
      <c r="BP115" s="372"/>
      <c r="BQ115" s="372"/>
      <c r="BR115" s="372"/>
      <c r="BS115" s="372"/>
      <c r="BT115" s="372"/>
      <c r="BU115" s="372"/>
      <c r="BV115" s="372"/>
      <c r="BW115" s="372"/>
      <c r="BX115" s="372"/>
      <c r="BY115" s="372"/>
      <c r="BZ115" s="372"/>
      <c r="CA115" s="372"/>
      <c r="CB115" s="372"/>
      <c r="CC115" s="372"/>
      <c r="CD115" s="372"/>
      <c r="CE115" s="372"/>
      <c r="CF115" s="372"/>
      <c r="CG115" s="372"/>
      <c r="CH115" s="372"/>
      <c r="CI115" s="372"/>
      <c r="CJ115" s="372"/>
    </row>
    <row r="116" spans="1:88" ht="14.25">
      <c r="A116" s="404"/>
      <c r="B116" s="405"/>
      <c r="C116" s="406"/>
      <c r="D116" s="407"/>
      <c r="E116" s="408"/>
      <c r="F116" s="408"/>
      <c r="G116" s="214"/>
      <c r="H116" s="213"/>
      <c r="I116" s="360" t="e">
        <f t="shared" si="46"/>
        <v>#N/A</v>
      </c>
      <c r="J116" s="361" t="e">
        <f t="shared" si="47"/>
        <v>#N/A</v>
      </c>
      <c r="K116" s="362" t="e">
        <f t="shared" si="52"/>
        <v>#N/A</v>
      </c>
      <c r="L116" s="362" t="e">
        <f t="shared" si="27"/>
        <v>#N/A</v>
      </c>
      <c r="M116" s="362" t="e">
        <f t="shared" si="35"/>
        <v>#N/A</v>
      </c>
      <c r="N116" s="363" t="e">
        <f t="shared" si="48"/>
        <v>#N/A</v>
      </c>
      <c r="O116" s="364"/>
      <c r="P116" s="364"/>
      <c r="Q116" s="365">
        <f t="shared" si="37"/>
        <v>0</v>
      </c>
      <c r="R116" s="365">
        <f t="shared" si="49"/>
        <v>0</v>
      </c>
      <c r="T116" s="366" t="e">
        <f t="shared" si="39"/>
        <v>#DIV/0!</v>
      </c>
      <c r="U116" s="366" t="str">
        <f>IF(COUNTIF(T$39:T116,T116)=1,T116,"")</f>
        <v/>
      </c>
      <c r="V116" s="366" t="e">
        <f t="shared" si="40"/>
        <v>#DIV/0!</v>
      </c>
      <c r="W116" s="366" t="str">
        <f>IF(COUNTIF(V$39:V116,V116)=1,V116,"")</f>
        <v/>
      </c>
      <c r="X116" s="366" t="e">
        <f t="shared" si="41"/>
        <v>#DIV/0!</v>
      </c>
      <c r="Y116" s="367"/>
      <c r="AB116" s="365">
        <f t="shared" si="50"/>
        <v>0</v>
      </c>
      <c r="AC116" s="365">
        <f t="shared" si="51"/>
        <v>0</v>
      </c>
      <c r="AE116" s="366" t="e">
        <f t="shared" si="53"/>
        <v>#DIV/0!</v>
      </c>
      <c r="AF116" s="366" t="str">
        <f>IF(COUNTIF(AE$39:AE116,AE116)=1,AE116,"")</f>
        <v/>
      </c>
      <c r="AG116" s="366" t="e">
        <f t="shared" si="44"/>
        <v>#DIV/0!</v>
      </c>
      <c r="AH116" s="366" t="str">
        <f>IF(COUNTIF(AG$39:AG116,AG116)=1,AG116,"")</f>
        <v/>
      </c>
      <c r="AI116" s="366" t="e">
        <f t="shared" si="45"/>
        <v>#DIV/0!</v>
      </c>
      <c r="AJ116" s="346"/>
      <c r="AK116" s="346"/>
      <c r="AL116" s="346" t="e">
        <f>IF(Summary!$G$39="TAGSUF",'Gross Service Units'!AF116*'Gross Service Units'!E116,'Gross Service Units'!E116*'Gross Service Units'!T116)</f>
        <v>#DIV/0!</v>
      </c>
      <c r="AM116" s="372"/>
      <c r="AN116" s="372"/>
      <c r="AO116" s="372"/>
      <c r="AP116" s="372"/>
      <c r="AQ116" s="372"/>
      <c r="AR116" s="372"/>
      <c r="AS116" s="372"/>
      <c r="AT116" s="372"/>
      <c r="AU116" s="372"/>
      <c r="AV116" s="372"/>
      <c r="AW116" s="372"/>
      <c r="AX116" s="372"/>
      <c r="AY116" s="372"/>
      <c r="AZ116" s="372"/>
      <c r="BA116" s="372"/>
      <c r="BB116" s="372"/>
      <c r="BC116" s="372"/>
      <c r="BD116" s="372"/>
      <c r="BE116" s="372"/>
      <c r="BF116" s="372"/>
      <c r="BG116" s="372"/>
      <c r="BH116" s="372"/>
      <c r="BI116" s="372"/>
      <c r="BJ116" s="372"/>
      <c r="BK116" s="372"/>
      <c r="BL116" s="372"/>
      <c r="BM116" s="372"/>
      <c r="BN116" s="372"/>
      <c r="BO116" s="372"/>
      <c r="BP116" s="372"/>
      <c r="BQ116" s="372"/>
      <c r="BR116" s="372"/>
      <c r="BS116" s="372"/>
      <c r="BT116" s="372"/>
      <c r="BU116" s="372"/>
      <c r="BV116" s="372"/>
      <c r="BW116" s="372"/>
      <c r="BX116" s="372"/>
      <c r="BY116" s="372"/>
      <c r="BZ116" s="372"/>
      <c r="CA116" s="372"/>
      <c r="CB116" s="372"/>
      <c r="CC116" s="372"/>
      <c r="CD116" s="372"/>
      <c r="CE116" s="372"/>
      <c r="CF116" s="372"/>
      <c r="CG116" s="372"/>
      <c r="CH116" s="372"/>
      <c r="CI116" s="372"/>
      <c r="CJ116" s="372"/>
    </row>
    <row r="117" spans="1:88" ht="14.25">
      <c r="A117" s="404"/>
      <c r="B117" s="405"/>
      <c r="C117" s="406"/>
      <c r="D117" s="407"/>
      <c r="E117" s="408"/>
      <c r="F117" s="408"/>
      <c r="G117" s="214"/>
      <c r="H117" s="213"/>
      <c r="I117" s="360" t="e">
        <f t="shared" si="46"/>
        <v>#N/A</v>
      </c>
      <c r="J117" s="361" t="e">
        <f t="shared" si="47"/>
        <v>#N/A</v>
      </c>
      <c r="K117" s="362" t="e">
        <f t="shared" si="52"/>
        <v>#N/A</v>
      </c>
      <c r="L117" s="362" t="e">
        <f t="shared" si="27"/>
        <v>#N/A</v>
      </c>
      <c r="M117" s="362" t="e">
        <f t="shared" si="35"/>
        <v>#N/A</v>
      </c>
      <c r="N117" s="363" t="e">
        <f t="shared" si="48"/>
        <v>#N/A</v>
      </c>
      <c r="O117" s="364"/>
      <c r="P117" s="364"/>
      <c r="Q117" s="365">
        <f t="shared" si="37"/>
        <v>0</v>
      </c>
      <c r="R117" s="365">
        <f t="shared" si="49"/>
        <v>0</v>
      </c>
      <c r="T117" s="366" t="e">
        <f t="shared" si="39"/>
        <v>#DIV/0!</v>
      </c>
      <c r="U117" s="366" t="str">
        <f>IF(COUNTIF(T$39:T117,T117)=1,T117,"")</f>
        <v/>
      </c>
      <c r="V117" s="366" t="e">
        <f t="shared" si="40"/>
        <v>#DIV/0!</v>
      </c>
      <c r="W117" s="366" t="str">
        <f>IF(COUNTIF(V$39:V117,V117)=1,V117,"")</f>
        <v/>
      </c>
      <c r="X117" s="366" t="e">
        <f t="shared" si="41"/>
        <v>#DIV/0!</v>
      </c>
      <c r="Y117" s="367"/>
      <c r="AB117" s="365">
        <f t="shared" si="50"/>
        <v>0</v>
      </c>
      <c r="AC117" s="365">
        <f t="shared" si="51"/>
        <v>0</v>
      </c>
      <c r="AE117" s="366" t="e">
        <f t="shared" si="53"/>
        <v>#DIV/0!</v>
      </c>
      <c r="AF117" s="366" t="str">
        <f>IF(COUNTIF(AE$39:AE117,AE117)=1,AE117,"")</f>
        <v/>
      </c>
      <c r="AG117" s="366" t="e">
        <f t="shared" si="44"/>
        <v>#DIV/0!</v>
      </c>
      <c r="AH117" s="366" t="str">
        <f>IF(COUNTIF(AG$39:AG117,AG117)=1,AG117,"")</f>
        <v/>
      </c>
      <c r="AI117" s="366" t="e">
        <f t="shared" si="45"/>
        <v>#DIV/0!</v>
      </c>
      <c r="AJ117" s="346"/>
      <c r="AK117" s="346"/>
      <c r="AL117" s="346" t="e">
        <f>IF(Summary!$G$39="TAGSUF",'Gross Service Units'!AF117*'Gross Service Units'!E117,'Gross Service Units'!E117*'Gross Service Units'!T117)</f>
        <v>#DIV/0!</v>
      </c>
      <c r="AM117" s="372"/>
      <c r="AN117" s="372"/>
      <c r="AO117" s="372"/>
      <c r="AP117" s="372"/>
      <c r="AQ117" s="372"/>
      <c r="AR117" s="372"/>
      <c r="AS117" s="372"/>
      <c r="AT117" s="372"/>
      <c r="AU117" s="372"/>
      <c r="AV117" s="372"/>
      <c r="AW117" s="372"/>
      <c r="AX117" s="372"/>
      <c r="AY117" s="372"/>
      <c r="AZ117" s="372"/>
      <c r="BA117" s="372"/>
      <c r="BB117" s="372"/>
      <c r="BC117" s="372"/>
      <c r="BD117" s="372"/>
      <c r="BE117" s="372"/>
      <c r="BF117" s="372"/>
      <c r="BG117" s="372"/>
      <c r="BH117" s="372"/>
      <c r="BI117" s="372"/>
      <c r="BJ117" s="372"/>
      <c r="BK117" s="372"/>
      <c r="BL117" s="372"/>
      <c r="BM117" s="372"/>
      <c r="BN117" s="372"/>
      <c r="BO117" s="372"/>
      <c r="BP117" s="372"/>
      <c r="BQ117" s="372"/>
      <c r="BR117" s="372"/>
      <c r="BS117" s="372"/>
      <c r="BT117" s="372"/>
      <c r="BU117" s="372"/>
      <c r="BV117" s="372"/>
      <c r="BW117" s="372"/>
      <c r="BX117" s="372"/>
      <c r="BY117" s="372"/>
      <c r="BZ117" s="372"/>
      <c r="CA117" s="372"/>
      <c r="CB117" s="372"/>
      <c r="CC117" s="372"/>
      <c r="CD117" s="372"/>
      <c r="CE117" s="372"/>
      <c r="CF117" s="372"/>
      <c r="CG117" s="372"/>
      <c r="CH117" s="372"/>
      <c r="CI117" s="372"/>
      <c r="CJ117" s="372"/>
    </row>
    <row r="118" spans="1:88" ht="14.25">
      <c r="A118" s="404"/>
      <c r="B118" s="405"/>
      <c r="C118" s="406"/>
      <c r="D118" s="407"/>
      <c r="E118" s="408"/>
      <c r="F118" s="408"/>
      <c r="G118" s="214"/>
      <c r="H118" s="213"/>
      <c r="I118" s="360" t="e">
        <f t="shared" si="46"/>
        <v>#N/A</v>
      </c>
      <c r="J118" s="361" t="e">
        <f t="shared" si="47"/>
        <v>#N/A</v>
      </c>
      <c r="K118" s="362" t="e">
        <f t="shared" si="52"/>
        <v>#N/A</v>
      </c>
      <c r="L118" s="362" t="e">
        <f t="shared" si="27"/>
        <v>#N/A</v>
      </c>
      <c r="M118" s="362" t="e">
        <f t="shared" si="35"/>
        <v>#N/A</v>
      </c>
      <c r="N118" s="363" t="e">
        <f t="shared" si="48"/>
        <v>#N/A</v>
      </c>
      <c r="O118" s="364"/>
      <c r="P118" s="364"/>
      <c r="Q118" s="365">
        <f t="shared" si="37"/>
        <v>0</v>
      </c>
      <c r="R118" s="365">
        <f t="shared" si="49"/>
        <v>0</v>
      </c>
      <c r="T118" s="366" t="e">
        <f t="shared" si="39"/>
        <v>#DIV/0!</v>
      </c>
      <c r="U118" s="366" t="str">
        <f>IF(COUNTIF(T$39:T118,T118)=1,T118,"")</f>
        <v/>
      </c>
      <c r="V118" s="366" t="e">
        <f t="shared" si="40"/>
        <v>#DIV/0!</v>
      </c>
      <c r="W118" s="366" t="str">
        <f>IF(COUNTIF(V$39:V118,V118)=1,V118,"")</f>
        <v/>
      </c>
      <c r="X118" s="366" t="e">
        <f t="shared" si="41"/>
        <v>#DIV/0!</v>
      </c>
      <c r="Y118" s="367"/>
      <c r="AB118" s="365">
        <f t="shared" si="50"/>
        <v>0</v>
      </c>
      <c r="AC118" s="365">
        <f t="shared" si="51"/>
        <v>0</v>
      </c>
      <c r="AE118" s="366" t="e">
        <f t="shared" si="53"/>
        <v>#DIV/0!</v>
      </c>
      <c r="AF118" s="366" t="str">
        <f>IF(COUNTIF(AE$39:AE118,AE118)=1,AE118,"")</f>
        <v/>
      </c>
      <c r="AG118" s="366" t="e">
        <f t="shared" si="44"/>
        <v>#DIV/0!</v>
      </c>
      <c r="AH118" s="366" t="str">
        <f>IF(COUNTIF(AG$39:AG118,AG118)=1,AG118,"")</f>
        <v/>
      </c>
      <c r="AI118" s="366" t="e">
        <f t="shared" si="45"/>
        <v>#DIV/0!</v>
      </c>
      <c r="AJ118" s="346"/>
      <c r="AK118" s="346"/>
      <c r="AL118" s="346" t="e">
        <f>IF(Summary!$G$39="TAGSUF",'Gross Service Units'!AF118*'Gross Service Units'!E118,'Gross Service Units'!E118*'Gross Service Units'!T118)</f>
        <v>#DIV/0!</v>
      </c>
      <c r="AM118" s="372"/>
      <c r="AN118" s="372"/>
      <c r="AO118" s="372"/>
      <c r="AP118" s="372"/>
      <c r="AQ118" s="372"/>
      <c r="AR118" s="372"/>
      <c r="AS118" s="372"/>
      <c r="AT118" s="372"/>
      <c r="AU118" s="372"/>
      <c r="AV118" s="372"/>
      <c r="AW118" s="372"/>
      <c r="AX118" s="372"/>
      <c r="AY118" s="372"/>
      <c r="AZ118" s="372"/>
      <c r="BA118" s="372"/>
      <c r="BB118" s="372"/>
      <c r="BC118" s="372"/>
      <c r="BD118" s="372"/>
      <c r="BE118" s="372"/>
      <c r="BF118" s="372"/>
      <c r="BG118" s="372"/>
      <c r="BH118" s="372"/>
      <c r="BI118" s="372"/>
      <c r="BJ118" s="372"/>
      <c r="BK118" s="372"/>
      <c r="BL118" s="372"/>
      <c r="BM118" s="372"/>
      <c r="BN118" s="372"/>
      <c r="BO118" s="372"/>
      <c r="BP118" s="372"/>
      <c r="BQ118" s="372"/>
      <c r="BR118" s="372"/>
      <c r="BS118" s="372"/>
      <c r="BT118" s="372"/>
      <c r="BU118" s="372"/>
      <c r="BV118" s="372"/>
      <c r="BW118" s="372"/>
      <c r="BX118" s="372"/>
      <c r="BY118" s="372"/>
      <c r="BZ118" s="372"/>
      <c r="CA118" s="372"/>
      <c r="CB118" s="372"/>
      <c r="CC118" s="372"/>
      <c r="CD118" s="372"/>
      <c r="CE118" s="372"/>
      <c r="CF118" s="372"/>
      <c r="CG118" s="372"/>
      <c r="CH118" s="372"/>
      <c r="CI118" s="372"/>
      <c r="CJ118" s="372"/>
    </row>
    <row r="119" spans="1:88" ht="14.25">
      <c r="A119" s="404"/>
      <c r="B119" s="405"/>
      <c r="C119" s="406"/>
      <c r="D119" s="407"/>
      <c r="E119" s="408"/>
      <c r="F119" s="408"/>
      <c r="G119" s="214"/>
      <c r="H119" s="213"/>
      <c r="I119" s="360" t="e">
        <f t="shared" si="46"/>
        <v>#N/A</v>
      </c>
      <c r="J119" s="361" t="e">
        <f t="shared" si="47"/>
        <v>#N/A</v>
      </c>
      <c r="K119" s="362" t="e">
        <f t="shared" si="52"/>
        <v>#N/A</v>
      </c>
      <c r="L119" s="362" t="e">
        <f t="shared" si="27"/>
        <v>#N/A</v>
      </c>
      <c r="M119" s="362" t="e">
        <f t="shared" si="35"/>
        <v>#N/A</v>
      </c>
      <c r="N119" s="363" t="e">
        <f t="shared" si="48"/>
        <v>#N/A</v>
      </c>
      <c r="O119" s="364"/>
      <c r="P119" s="364"/>
      <c r="Q119" s="365">
        <f t="shared" si="37"/>
        <v>0</v>
      </c>
      <c r="R119" s="365">
        <f t="shared" si="49"/>
        <v>0</v>
      </c>
      <c r="T119" s="366" t="e">
        <f t="shared" si="39"/>
        <v>#DIV/0!</v>
      </c>
      <c r="U119" s="366" t="str">
        <f>IF(COUNTIF(T$39:T119,T119)=1,T119,"")</f>
        <v/>
      </c>
      <c r="V119" s="366" t="e">
        <f t="shared" si="40"/>
        <v>#DIV/0!</v>
      </c>
      <c r="W119" s="366" t="str">
        <f>IF(COUNTIF(V$39:V119,V119)=1,V119,"")</f>
        <v/>
      </c>
      <c r="X119" s="366" t="e">
        <f t="shared" si="41"/>
        <v>#DIV/0!</v>
      </c>
      <c r="Y119" s="367"/>
      <c r="AB119" s="365">
        <f t="shared" si="50"/>
        <v>0</v>
      </c>
      <c r="AC119" s="365">
        <f t="shared" si="51"/>
        <v>0</v>
      </c>
      <c r="AE119" s="366" t="e">
        <f t="shared" si="53"/>
        <v>#DIV/0!</v>
      </c>
      <c r="AF119" s="366" t="str">
        <f>IF(COUNTIF(AE$39:AE119,AE119)=1,AE119,"")</f>
        <v/>
      </c>
      <c r="AG119" s="366" t="e">
        <f t="shared" si="44"/>
        <v>#DIV/0!</v>
      </c>
      <c r="AH119" s="366" t="str">
        <f>IF(COUNTIF(AG$39:AG119,AG119)=1,AG119,"")</f>
        <v/>
      </c>
      <c r="AI119" s="366" t="e">
        <f t="shared" si="45"/>
        <v>#DIV/0!</v>
      </c>
      <c r="AJ119" s="346"/>
      <c r="AK119" s="346"/>
      <c r="AL119" s="346" t="e">
        <f>IF(Summary!$G$39="TAGSUF",'Gross Service Units'!AF119*'Gross Service Units'!E119,'Gross Service Units'!E119*'Gross Service Units'!T119)</f>
        <v>#DIV/0!</v>
      </c>
      <c r="AM119" s="372"/>
      <c r="AN119" s="372"/>
      <c r="AO119" s="372"/>
      <c r="AP119" s="372"/>
      <c r="AQ119" s="372"/>
      <c r="AR119" s="372"/>
      <c r="AS119" s="372"/>
      <c r="AT119" s="372"/>
      <c r="AU119" s="372"/>
      <c r="AV119" s="372"/>
      <c r="AW119" s="372"/>
      <c r="AX119" s="372"/>
      <c r="AY119" s="372"/>
      <c r="AZ119" s="372"/>
      <c r="BA119" s="372"/>
      <c r="BB119" s="372"/>
      <c r="BC119" s="372"/>
      <c r="BD119" s="372"/>
      <c r="BE119" s="372"/>
      <c r="BF119" s="372"/>
      <c r="BG119" s="372"/>
      <c r="BH119" s="372"/>
      <c r="BI119" s="372"/>
      <c r="BJ119" s="372"/>
      <c r="BK119" s="372"/>
      <c r="BL119" s="372"/>
      <c r="BM119" s="372"/>
      <c r="BN119" s="372"/>
      <c r="BO119" s="372"/>
      <c r="BP119" s="372"/>
      <c r="BQ119" s="372"/>
      <c r="BR119" s="372"/>
      <c r="BS119" s="372"/>
      <c r="BT119" s="372"/>
      <c r="BU119" s="372"/>
      <c r="BV119" s="372"/>
      <c r="BW119" s="372"/>
      <c r="BX119" s="372"/>
      <c r="BY119" s="372"/>
      <c r="BZ119" s="372"/>
      <c r="CA119" s="372"/>
      <c r="CB119" s="372"/>
      <c r="CC119" s="372"/>
      <c r="CD119" s="372"/>
      <c r="CE119" s="372"/>
      <c r="CF119" s="372"/>
      <c r="CG119" s="372"/>
      <c r="CH119" s="372"/>
      <c r="CI119" s="372"/>
      <c r="CJ119" s="372"/>
    </row>
    <row r="120" spans="1:88" ht="14.25">
      <c r="A120" s="404"/>
      <c r="B120" s="405"/>
      <c r="C120" s="406"/>
      <c r="D120" s="407"/>
      <c r="E120" s="408"/>
      <c r="F120" s="408"/>
      <c r="G120" s="214"/>
      <c r="H120" s="213"/>
      <c r="I120" s="360" t="e">
        <f t="shared" si="46"/>
        <v>#N/A</v>
      </c>
      <c r="J120" s="361" t="e">
        <f t="shared" si="47"/>
        <v>#N/A</v>
      </c>
      <c r="K120" s="362" t="e">
        <f t="shared" si="52"/>
        <v>#N/A</v>
      </c>
      <c r="L120" s="362" t="e">
        <f t="shared" si="27"/>
        <v>#N/A</v>
      </c>
      <c r="M120" s="362" t="e">
        <f t="shared" si="35"/>
        <v>#N/A</v>
      </c>
      <c r="N120" s="363" t="e">
        <f t="shared" si="48"/>
        <v>#N/A</v>
      </c>
      <c r="O120" s="364"/>
      <c r="P120" s="364"/>
      <c r="Q120" s="365">
        <f t="shared" si="37"/>
        <v>0</v>
      </c>
      <c r="R120" s="365">
        <f t="shared" si="49"/>
        <v>0</v>
      </c>
      <c r="T120" s="366" t="e">
        <f t="shared" si="39"/>
        <v>#DIV/0!</v>
      </c>
      <c r="U120" s="366" t="str">
        <f>IF(COUNTIF(T$39:T120,T120)=1,T120,"")</f>
        <v/>
      </c>
      <c r="V120" s="366" t="e">
        <f t="shared" si="40"/>
        <v>#DIV/0!</v>
      </c>
      <c r="W120" s="366" t="str">
        <f>IF(COUNTIF(V$39:V120,V120)=1,V120,"")</f>
        <v/>
      </c>
      <c r="X120" s="366" t="e">
        <f t="shared" si="41"/>
        <v>#DIV/0!</v>
      </c>
      <c r="Y120" s="367"/>
      <c r="AB120" s="365">
        <f t="shared" si="50"/>
        <v>0</v>
      </c>
      <c r="AC120" s="365">
        <f t="shared" si="51"/>
        <v>0</v>
      </c>
      <c r="AE120" s="366" t="e">
        <f t="shared" si="53"/>
        <v>#DIV/0!</v>
      </c>
      <c r="AF120" s="366" t="str">
        <f>IF(COUNTIF(AE$39:AE120,AE120)=1,AE120,"")</f>
        <v/>
      </c>
      <c r="AG120" s="366" t="e">
        <f t="shared" si="44"/>
        <v>#DIV/0!</v>
      </c>
      <c r="AH120" s="366" t="str">
        <f>IF(COUNTIF(AG$39:AG120,AG120)=1,AG120,"")</f>
        <v/>
      </c>
      <c r="AI120" s="366" t="e">
        <f t="shared" si="45"/>
        <v>#DIV/0!</v>
      </c>
      <c r="AJ120" s="346"/>
      <c r="AK120" s="346"/>
      <c r="AL120" s="346" t="e">
        <f>IF(Summary!$G$39="TAGSUF",'Gross Service Units'!AF120*'Gross Service Units'!E120,'Gross Service Units'!E120*'Gross Service Units'!T120)</f>
        <v>#DIV/0!</v>
      </c>
      <c r="AM120" s="372"/>
      <c r="AN120" s="372"/>
      <c r="AO120" s="372"/>
      <c r="AP120" s="372"/>
      <c r="AQ120" s="372"/>
      <c r="AR120" s="372"/>
      <c r="AS120" s="372"/>
      <c r="AT120" s="372"/>
      <c r="AU120" s="372"/>
      <c r="AV120" s="372"/>
      <c r="AW120" s="372"/>
      <c r="AX120" s="372"/>
      <c r="AY120" s="372"/>
      <c r="AZ120" s="372"/>
      <c r="BA120" s="372"/>
      <c r="BB120" s="372"/>
      <c r="BC120" s="372"/>
      <c r="BD120" s="372"/>
      <c r="BE120" s="372"/>
      <c r="BF120" s="372"/>
      <c r="BG120" s="372"/>
      <c r="BH120" s="372"/>
      <c r="BI120" s="372"/>
      <c r="BJ120" s="372"/>
      <c r="BK120" s="372"/>
      <c r="BL120" s="372"/>
      <c r="BM120" s="372"/>
      <c r="BN120" s="372"/>
      <c r="BO120" s="372"/>
      <c r="BP120" s="372"/>
      <c r="BQ120" s="372"/>
      <c r="BR120" s="372"/>
      <c r="BS120" s="372"/>
      <c r="BT120" s="372"/>
      <c r="BU120" s="372"/>
      <c r="BV120" s="372"/>
      <c r="BW120" s="372"/>
      <c r="BX120" s="372"/>
      <c r="BY120" s="372"/>
      <c r="BZ120" s="372"/>
      <c r="CA120" s="372"/>
      <c r="CB120" s="372"/>
      <c r="CC120" s="372"/>
      <c r="CD120" s="372"/>
      <c r="CE120" s="372"/>
      <c r="CF120" s="372"/>
      <c r="CG120" s="372"/>
      <c r="CH120" s="372"/>
      <c r="CI120" s="372"/>
      <c r="CJ120" s="372"/>
    </row>
    <row r="121" spans="1:88" ht="14.25">
      <c r="A121" s="404"/>
      <c r="B121" s="405"/>
      <c r="C121" s="406"/>
      <c r="D121" s="407"/>
      <c r="E121" s="408"/>
      <c r="F121" s="408"/>
      <c r="G121" s="214"/>
      <c r="H121" s="213"/>
      <c r="I121" s="360" t="e">
        <f t="shared" si="46"/>
        <v>#N/A</v>
      </c>
      <c r="J121" s="361" t="e">
        <f t="shared" si="47"/>
        <v>#N/A</v>
      </c>
      <c r="K121" s="362" t="e">
        <f t="shared" si="52"/>
        <v>#N/A</v>
      </c>
      <c r="L121" s="362" t="e">
        <f t="shared" si="27"/>
        <v>#N/A</v>
      </c>
      <c r="M121" s="362" t="e">
        <f t="shared" si="35"/>
        <v>#N/A</v>
      </c>
      <c r="N121" s="363" t="e">
        <f t="shared" si="48"/>
        <v>#N/A</v>
      </c>
      <c r="O121" s="364"/>
      <c r="P121" s="364"/>
      <c r="Q121" s="365">
        <f t="shared" si="37"/>
        <v>0</v>
      </c>
      <c r="R121" s="365">
        <f t="shared" si="49"/>
        <v>0</v>
      </c>
      <c r="T121" s="366" t="e">
        <f t="shared" si="39"/>
        <v>#DIV/0!</v>
      </c>
      <c r="U121" s="366" t="str">
        <f>IF(COUNTIF(T$39:T121,T121)=1,T121,"")</f>
        <v/>
      </c>
      <c r="V121" s="366" t="e">
        <f t="shared" si="40"/>
        <v>#DIV/0!</v>
      </c>
      <c r="W121" s="366" t="str">
        <f>IF(COUNTIF(V$39:V121,V121)=1,V121,"")</f>
        <v/>
      </c>
      <c r="X121" s="366" t="e">
        <f t="shared" si="41"/>
        <v>#DIV/0!</v>
      </c>
      <c r="Y121" s="367"/>
      <c r="AB121" s="365">
        <f t="shared" si="50"/>
        <v>0</v>
      </c>
      <c r="AC121" s="365">
        <f t="shared" si="51"/>
        <v>0</v>
      </c>
      <c r="AE121" s="366" t="e">
        <f t="shared" si="53"/>
        <v>#DIV/0!</v>
      </c>
      <c r="AF121" s="366" t="str">
        <f>IF(COUNTIF(AE$39:AE121,AE121)=1,AE121,"")</f>
        <v/>
      </c>
      <c r="AG121" s="366" t="e">
        <f t="shared" si="44"/>
        <v>#DIV/0!</v>
      </c>
      <c r="AH121" s="366" t="str">
        <f>IF(COUNTIF(AG$39:AG121,AG121)=1,AG121,"")</f>
        <v/>
      </c>
      <c r="AI121" s="366" t="e">
        <f t="shared" si="45"/>
        <v>#DIV/0!</v>
      </c>
      <c r="AJ121" s="346"/>
      <c r="AK121" s="346"/>
      <c r="AL121" s="346" t="e">
        <f>IF(Summary!$G$39="TAGSUF",'Gross Service Units'!AF121*'Gross Service Units'!E121,'Gross Service Units'!E121*'Gross Service Units'!T121)</f>
        <v>#DIV/0!</v>
      </c>
      <c r="AM121" s="372"/>
      <c r="AN121" s="372"/>
      <c r="AO121" s="372"/>
      <c r="AP121" s="372"/>
      <c r="AQ121" s="372"/>
      <c r="AR121" s="372"/>
      <c r="AS121" s="372"/>
      <c r="AT121" s="372"/>
      <c r="AU121" s="372"/>
      <c r="AV121" s="372"/>
      <c r="AW121" s="372"/>
      <c r="AX121" s="372"/>
      <c r="AY121" s="372"/>
      <c r="AZ121" s="372"/>
      <c r="BA121" s="372"/>
      <c r="BB121" s="372"/>
      <c r="BC121" s="372"/>
      <c r="BD121" s="372"/>
      <c r="BE121" s="372"/>
      <c r="BF121" s="372"/>
      <c r="BG121" s="372"/>
      <c r="BH121" s="372"/>
      <c r="BI121" s="372"/>
      <c r="BJ121" s="372"/>
      <c r="BK121" s="372"/>
      <c r="BL121" s="372"/>
      <c r="BM121" s="372"/>
      <c r="BN121" s="372"/>
      <c r="BO121" s="372"/>
      <c r="BP121" s="372"/>
      <c r="BQ121" s="372"/>
      <c r="BR121" s="372"/>
      <c r="BS121" s="372"/>
      <c r="BT121" s="372"/>
      <c r="BU121" s="372"/>
      <c r="BV121" s="372"/>
      <c r="BW121" s="372"/>
      <c r="BX121" s="372"/>
      <c r="BY121" s="372"/>
      <c r="BZ121" s="372"/>
      <c r="CA121" s="372"/>
      <c r="CB121" s="372"/>
      <c r="CC121" s="372"/>
      <c r="CD121" s="372"/>
      <c r="CE121" s="372"/>
      <c r="CF121" s="372"/>
      <c r="CG121" s="372"/>
      <c r="CH121" s="372"/>
      <c r="CI121" s="372"/>
      <c r="CJ121" s="372"/>
    </row>
    <row r="122" spans="1:88" ht="14.25">
      <c r="A122" s="404"/>
      <c r="B122" s="405"/>
      <c r="C122" s="406"/>
      <c r="D122" s="407"/>
      <c r="E122" s="408"/>
      <c r="F122" s="408"/>
      <c r="G122" s="214"/>
      <c r="H122" s="213"/>
      <c r="I122" s="360" t="e">
        <f t="shared" si="46"/>
        <v>#N/A</v>
      </c>
      <c r="J122" s="361" t="e">
        <f t="shared" si="47"/>
        <v>#N/A</v>
      </c>
      <c r="K122" s="362" t="e">
        <f t="shared" si="52"/>
        <v>#N/A</v>
      </c>
      <c r="L122" s="362" t="e">
        <f t="shared" si="27"/>
        <v>#N/A</v>
      </c>
      <c r="M122" s="362" t="e">
        <f t="shared" si="35"/>
        <v>#N/A</v>
      </c>
      <c r="N122" s="363" t="e">
        <f t="shared" si="48"/>
        <v>#N/A</v>
      </c>
      <c r="O122" s="364"/>
      <c r="P122" s="364"/>
      <c r="Q122" s="365">
        <f t="shared" si="37"/>
        <v>0</v>
      </c>
      <c r="R122" s="365">
        <f t="shared" si="49"/>
        <v>0</v>
      </c>
      <c r="T122" s="366" t="e">
        <f t="shared" si="39"/>
        <v>#DIV/0!</v>
      </c>
      <c r="U122" s="366" t="str">
        <f>IF(COUNTIF(T$39:T122,T122)=1,T122,"")</f>
        <v/>
      </c>
      <c r="V122" s="366" t="e">
        <f t="shared" si="40"/>
        <v>#DIV/0!</v>
      </c>
      <c r="W122" s="366" t="str">
        <f>IF(COUNTIF(V$39:V122,V122)=1,V122,"")</f>
        <v/>
      </c>
      <c r="X122" s="366" t="e">
        <f t="shared" si="41"/>
        <v>#DIV/0!</v>
      </c>
      <c r="Y122" s="367"/>
      <c r="AB122" s="365">
        <f t="shared" si="50"/>
        <v>0</v>
      </c>
      <c r="AC122" s="365">
        <f t="shared" si="51"/>
        <v>0</v>
      </c>
      <c r="AE122" s="366" t="e">
        <f t="shared" si="53"/>
        <v>#DIV/0!</v>
      </c>
      <c r="AF122" s="366" t="str">
        <f>IF(COUNTIF(AE$39:AE122,AE122)=1,AE122,"")</f>
        <v/>
      </c>
      <c r="AG122" s="366" t="e">
        <f t="shared" si="44"/>
        <v>#DIV/0!</v>
      </c>
      <c r="AH122" s="366" t="str">
        <f>IF(COUNTIF(AG$39:AG122,AG122)=1,AG122,"")</f>
        <v/>
      </c>
      <c r="AI122" s="366" t="e">
        <f t="shared" si="45"/>
        <v>#DIV/0!</v>
      </c>
      <c r="AJ122" s="346"/>
      <c r="AK122" s="346"/>
      <c r="AL122" s="346" t="e">
        <f>IF(Summary!$G$39="TAGSUF",'Gross Service Units'!AF122*'Gross Service Units'!E122,'Gross Service Units'!E122*'Gross Service Units'!T122)</f>
        <v>#DIV/0!</v>
      </c>
      <c r="AM122" s="372"/>
      <c r="AN122" s="372"/>
      <c r="AO122" s="372"/>
      <c r="AP122" s="372"/>
      <c r="AQ122" s="372"/>
      <c r="AR122" s="372"/>
      <c r="AS122" s="372"/>
      <c r="AT122" s="372"/>
      <c r="AU122" s="372"/>
      <c r="AV122" s="372"/>
      <c r="AW122" s="372"/>
      <c r="AX122" s="372"/>
      <c r="AY122" s="372"/>
      <c r="AZ122" s="372"/>
      <c r="BA122" s="372"/>
      <c r="BB122" s="372"/>
      <c r="BC122" s="372"/>
      <c r="BD122" s="372"/>
      <c r="BE122" s="372"/>
      <c r="BF122" s="372"/>
      <c r="BG122" s="372"/>
      <c r="BH122" s="372"/>
      <c r="BI122" s="372"/>
      <c r="BJ122" s="372"/>
      <c r="BK122" s="372"/>
      <c r="BL122" s="372"/>
      <c r="BM122" s="372"/>
      <c r="BN122" s="372"/>
      <c r="BO122" s="372"/>
      <c r="BP122" s="372"/>
      <c r="BQ122" s="372"/>
      <c r="BR122" s="372"/>
      <c r="BS122" s="372"/>
      <c r="BT122" s="372"/>
      <c r="BU122" s="372"/>
      <c r="BV122" s="372"/>
      <c r="BW122" s="372"/>
      <c r="BX122" s="372"/>
      <c r="BY122" s="372"/>
      <c r="BZ122" s="372"/>
      <c r="CA122" s="372"/>
      <c r="CB122" s="372"/>
      <c r="CC122" s="372"/>
      <c r="CD122" s="372"/>
      <c r="CE122" s="372"/>
      <c r="CF122" s="372"/>
      <c r="CG122" s="372"/>
      <c r="CH122" s="372"/>
      <c r="CI122" s="372"/>
      <c r="CJ122" s="372"/>
    </row>
    <row r="123" spans="1:88" ht="14.25">
      <c r="A123" s="404"/>
      <c r="B123" s="405"/>
      <c r="C123" s="406"/>
      <c r="D123" s="407"/>
      <c r="E123" s="408"/>
      <c r="F123" s="408"/>
      <c r="G123" s="214"/>
      <c r="H123" s="213"/>
      <c r="I123" s="360" t="e">
        <f t="shared" si="46"/>
        <v>#N/A</v>
      </c>
      <c r="J123" s="361" t="e">
        <f t="shared" si="47"/>
        <v>#N/A</v>
      </c>
      <c r="K123" s="362" t="e">
        <f t="shared" si="52"/>
        <v>#N/A</v>
      </c>
      <c r="L123" s="362" t="e">
        <f t="shared" si="27"/>
        <v>#N/A</v>
      </c>
      <c r="M123" s="362" t="e">
        <f t="shared" si="35"/>
        <v>#N/A</v>
      </c>
      <c r="N123" s="363" t="e">
        <f t="shared" si="48"/>
        <v>#N/A</v>
      </c>
      <c r="O123" s="364"/>
      <c r="P123" s="364"/>
      <c r="Q123" s="365">
        <f t="shared" si="37"/>
        <v>0</v>
      </c>
      <c r="R123" s="365">
        <f t="shared" si="49"/>
        <v>0</v>
      </c>
      <c r="T123" s="366" t="e">
        <f t="shared" si="39"/>
        <v>#DIV/0!</v>
      </c>
      <c r="U123" s="366" t="str">
        <f>IF(COUNTIF(T$39:T123,T123)=1,T123,"")</f>
        <v/>
      </c>
      <c r="V123" s="366" t="e">
        <f t="shared" si="40"/>
        <v>#DIV/0!</v>
      </c>
      <c r="W123" s="366" t="str">
        <f>IF(COUNTIF(V$39:V123,V123)=1,V123,"")</f>
        <v/>
      </c>
      <c r="X123" s="366" t="e">
        <f t="shared" si="41"/>
        <v>#DIV/0!</v>
      </c>
      <c r="Y123" s="367"/>
      <c r="AB123" s="365">
        <f t="shared" si="50"/>
        <v>0</v>
      </c>
      <c r="AC123" s="365">
        <f t="shared" si="51"/>
        <v>0</v>
      </c>
      <c r="AE123" s="366" t="e">
        <f t="shared" si="53"/>
        <v>#DIV/0!</v>
      </c>
      <c r="AF123" s="366" t="str">
        <f>IF(COUNTIF(AE$39:AE123,AE123)=1,AE123,"")</f>
        <v/>
      </c>
      <c r="AG123" s="366" t="e">
        <f t="shared" si="44"/>
        <v>#DIV/0!</v>
      </c>
      <c r="AH123" s="366" t="str">
        <f>IF(COUNTIF(AG$39:AG123,AG123)=1,AG123,"")</f>
        <v/>
      </c>
      <c r="AI123" s="366" t="e">
        <f t="shared" si="45"/>
        <v>#DIV/0!</v>
      </c>
      <c r="AJ123" s="346"/>
      <c r="AK123" s="346"/>
      <c r="AL123" s="346" t="e">
        <f>IF(Summary!$G$39="TAGSUF",'Gross Service Units'!AF123*'Gross Service Units'!E123,'Gross Service Units'!E123*'Gross Service Units'!T123)</f>
        <v>#DIV/0!</v>
      </c>
      <c r="AM123" s="372"/>
      <c r="AN123" s="372"/>
      <c r="AO123" s="372"/>
      <c r="AP123" s="372"/>
      <c r="AQ123" s="372"/>
      <c r="AR123" s="372"/>
      <c r="AS123" s="372"/>
      <c r="AT123" s="372"/>
      <c r="AU123" s="372"/>
      <c r="AV123" s="372"/>
      <c r="AW123" s="372"/>
      <c r="AX123" s="372"/>
      <c r="AY123" s="372"/>
      <c r="AZ123" s="372"/>
      <c r="BA123" s="372"/>
      <c r="BB123" s="372"/>
      <c r="BC123" s="372"/>
      <c r="BD123" s="372"/>
      <c r="BE123" s="372"/>
      <c r="BF123" s="372"/>
      <c r="BG123" s="372"/>
      <c r="BH123" s="372"/>
      <c r="BI123" s="372"/>
      <c r="BJ123" s="372"/>
      <c r="BK123" s="372"/>
      <c r="BL123" s="372"/>
      <c r="BM123" s="372"/>
      <c r="BN123" s="372"/>
      <c r="BO123" s="372"/>
      <c r="BP123" s="372"/>
      <c r="BQ123" s="372"/>
      <c r="BR123" s="372"/>
      <c r="BS123" s="372"/>
      <c r="BT123" s="372"/>
      <c r="BU123" s="372"/>
      <c r="BV123" s="372"/>
      <c r="BW123" s="372"/>
      <c r="BX123" s="372"/>
      <c r="BY123" s="372"/>
      <c r="BZ123" s="372"/>
      <c r="CA123" s="372"/>
      <c r="CB123" s="372"/>
      <c r="CC123" s="372"/>
      <c r="CD123" s="372"/>
      <c r="CE123" s="372"/>
      <c r="CF123" s="372"/>
      <c r="CG123" s="372"/>
      <c r="CH123" s="372"/>
      <c r="CI123" s="372"/>
      <c r="CJ123" s="372"/>
    </row>
    <row r="124" spans="1:88" ht="14.25">
      <c r="A124" s="404"/>
      <c r="B124" s="405"/>
      <c r="C124" s="406"/>
      <c r="D124" s="407"/>
      <c r="E124" s="408"/>
      <c r="F124" s="408"/>
      <c r="G124" s="214"/>
      <c r="H124" s="213"/>
      <c r="I124" s="360" t="e">
        <f t="shared" si="46"/>
        <v>#N/A</v>
      </c>
      <c r="J124" s="361" t="e">
        <f t="shared" si="47"/>
        <v>#N/A</v>
      </c>
      <c r="K124" s="362" t="e">
        <f t="shared" si="52"/>
        <v>#N/A</v>
      </c>
      <c r="L124" s="362" t="e">
        <f t="shared" si="27"/>
        <v>#N/A</v>
      </c>
      <c r="M124" s="362" t="e">
        <f t="shared" si="35"/>
        <v>#N/A</v>
      </c>
      <c r="N124" s="363" t="e">
        <f t="shared" si="48"/>
        <v>#N/A</v>
      </c>
      <c r="O124" s="364"/>
      <c r="P124" s="364"/>
      <c r="Q124" s="365">
        <f t="shared" si="37"/>
        <v>0</v>
      </c>
      <c r="R124" s="365">
        <f t="shared" si="49"/>
        <v>0</v>
      </c>
      <c r="T124" s="366" t="e">
        <f t="shared" si="39"/>
        <v>#DIV/0!</v>
      </c>
      <c r="U124" s="366" t="str">
        <f>IF(COUNTIF(T$39:T124,T124)=1,T124,"")</f>
        <v/>
      </c>
      <c r="V124" s="366" t="e">
        <f t="shared" si="40"/>
        <v>#DIV/0!</v>
      </c>
      <c r="W124" s="366" t="str">
        <f>IF(COUNTIF(V$39:V124,V124)=1,V124,"")</f>
        <v/>
      </c>
      <c r="X124" s="366" t="e">
        <f t="shared" si="41"/>
        <v>#DIV/0!</v>
      </c>
      <c r="Y124" s="367"/>
      <c r="AB124" s="365">
        <f t="shared" si="50"/>
        <v>0</v>
      </c>
      <c r="AC124" s="365">
        <f t="shared" si="51"/>
        <v>0</v>
      </c>
      <c r="AE124" s="366" t="e">
        <f t="shared" si="53"/>
        <v>#DIV/0!</v>
      </c>
      <c r="AF124" s="366" t="str">
        <f>IF(COUNTIF(AE$39:AE124,AE124)=1,AE124,"")</f>
        <v/>
      </c>
      <c r="AG124" s="366" t="e">
        <f t="shared" si="44"/>
        <v>#DIV/0!</v>
      </c>
      <c r="AH124" s="366" t="str">
        <f>IF(COUNTIF(AG$39:AG124,AG124)=1,AG124,"")</f>
        <v/>
      </c>
      <c r="AI124" s="366" t="e">
        <f t="shared" si="45"/>
        <v>#DIV/0!</v>
      </c>
      <c r="AJ124" s="346"/>
      <c r="AK124" s="346"/>
      <c r="AL124" s="346" t="e">
        <f>IF(Summary!$G$39="TAGSUF",'Gross Service Units'!AF124*'Gross Service Units'!E124,'Gross Service Units'!E124*'Gross Service Units'!T124)</f>
        <v>#DIV/0!</v>
      </c>
      <c r="AM124" s="372"/>
      <c r="AN124" s="372"/>
      <c r="AO124" s="372"/>
      <c r="AP124" s="372"/>
      <c r="AQ124" s="372"/>
      <c r="AR124" s="372"/>
      <c r="AS124" s="372"/>
      <c r="AT124" s="372"/>
      <c r="AU124" s="372"/>
      <c r="AV124" s="372"/>
      <c r="AW124" s="372"/>
      <c r="AX124" s="372"/>
      <c r="AY124" s="372"/>
      <c r="AZ124" s="372"/>
      <c r="BA124" s="372"/>
      <c r="BB124" s="372"/>
      <c r="BC124" s="372"/>
      <c r="BD124" s="372"/>
      <c r="BE124" s="372"/>
      <c r="BF124" s="372"/>
      <c r="BG124" s="372"/>
      <c r="BH124" s="372"/>
      <c r="BI124" s="372"/>
      <c r="BJ124" s="372"/>
      <c r="BK124" s="372"/>
      <c r="BL124" s="372"/>
      <c r="BM124" s="372"/>
      <c r="BN124" s="372"/>
      <c r="BO124" s="372"/>
      <c r="BP124" s="372"/>
      <c r="BQ124" s="372"/>
      <c r="BR124" s="372"/>
      <c r="BS124" s="372"/>
      <c r="BT124" s="372"/>
      <c r="BU124" s="372"/>
      <c r="BV124" s="372"/>
      <c r="BW124" s="372"/>
      <c r="BX124" s="372"/>
      <c r="BY124" s="372"/>
      <c r="BZ124" s="372"/>
      <c r="CA124" s="372"/>
      <c r="CB124" s="372"/>
      <c r="CC124" s="372"/>
      <c r="CD124" s="372"/>
      <c r="CE124" s="372"/>
      <c r="CF124" s="372"/>
      <c r="CG124" s="372"/>
      <c r="CH124" s="372"/>
      <c r="CI124" s="372"/>
      <c r="CJ124" s="372"/>
    </row>
    <row r="125" spans="1:88" ht="14.25">
      <c r="A125" s="404"/>
      <c r="B125" s="405"/>
      <c r="C125" s="406"/>
      <c r="D125" s="407"/>
      <c r="E125" s="408"/>
      <c r="F125" s="408"/>
      <c r="G125" s="214"/>
      <c r="H125" s="213"/>
      <c r="I125" s="360" t="e">
        <f t="shared" si="46"/>
        <v>#N/A</v>
      </c>
      <c r="J125" s="361" t="e">
        <f t="shared" si="47"/>
        <v>#N/A</v>
      </c>
      <c r="K125" s="362" t="e">
        <f t="shared" si="52"/>
        <v>#N/A</v>
      </c>
      <c r="L125" s="362" t="e">
        <f t="shared" si="27"/>
        <v>#N/A</v>
      </c>
      <c r="M125" s="362" t="e">
        <f t="shared" si="35"/>
        <v>#N/A</v>
      </c>
      <c r="N125" s="363" t="e">
        <f t="shared" si="48"/>
        <v>#N/A</v>
      </c>
      <c r="O125" s="364"/>
      <c r="P125" s="364"/>
      <c r="Q125" s="365">
        <f t="shared" si="37"/>
        <v>0</v>
      </c>
      <c r="R125" s="365">
        <f t="shared" si="49"/>
        <v>0</v>
      </c>
      <c r="T125" s="366" t="e">
        <f t="shared" si="39"/>
        <v>#DIV/0!</v>
      </c>
      <c r="U125" s="366" t="str">
        <f>IF(COUNTIF(T$39:T125,T125)=1,T125,"")</f>
        <v/>
      </c>
      <c r="V125" s="366" t="e">
        <f t="shared" si="40"/>
        <v>#DIV/0!</v>
      </c>
      <c r="W125" s="366" t="str">
        <f>IF(COUNTIF(V$39:V125,V125)=1,V125,"")</f>
        <v/>
      </c>
      <c r="X125" s="366" t="e">
        <f t="shared" si="41"/>
        <v>#DIV/0!</v>
      </c>
      <c r="Y125" s="367"/>
      <c r="AB125" s="365">
        <f t="shared" si="50"/>
        <v>0</v>
      </c>
      <c r="AC125" s="365">
        <f t="shared" si="51"/>
        <v>0</v>
      </c>
      <c r="AE125" s="366" t="e">
        <f t="shared" si="53"/>
        <v>#DIV/0!</v>
      </c>
      <c r="AF125" s="366" t="str">
        <f>IF(COUNTIF(AE$39:AE125,AE125)=1,AE125,"")</f>
        <v/>
      </c>
      <c r="AG125" s="366" t="e">
        <f t="shared" si="44"/>
        <v>#DIV/0!</v>
      </c>
      <c r="AH125" s="366" t="str">
        <f>IF(COUNTIF(AG$39:AG125,AG125)=1,AG125,"")</f>
        <v/>
      </c>
      <c r="AI125" s="366" t="e">
        <f t="shared" si="45"/>
        <v>#DIV/0!</v>
      </c>
      <c r="AJ125" s="346"/>
      <c r="AK125" s="346"/>
      <c r="AL125" s="346" t="e">
        <f>IF(Summary!$G$39="TAGSUF",'Gross Service Units'!AF125*'Gross Service Units'!E125,'Gross Service Units'!E125*'Gross Service Units'!T125)</f>
        <v>#DIV/0!</v>
      </c>
      <c r="AM125" s="372"/>
      <c r="AN125" s="372"/>
      <c r="AO125" s="372"/>
      <c r="AP125" s="372"/>
      <c r="AQ125" s="372"/>
      <c r="AR125" s="372"/>
      <c r="AS125" s="372"/>
      <c r="AT125" s="372"/>
      <c r="AU125" s="372"/>
      <c r="AV125" s="372"/>
      <c r="AW125" s="372"/>
      <c r="AX125" s="372"/>
      <c r="AY125" s="372"/>
      <c r="AZ125" s="372"/>
      <c r="BA125" s="372"/>
      <c r="BB125" s="372"/>
      <c r="BC125" s="372"/>
      <c r="BD125" s="372"/>
      <c r="BE125" s="372"/>
      <c r="BF125" s="372"/>
      <c r="BG125" s="372"/>
      <c r="BH125" s="372"/>
      <c r="BI125" s="372"/>
      <c r="BJ125" s="372"/>
      <c r="BK125" s="372"/>
      <c r="BL125" s="372"/>
      <c r="BM125" s="372"/>
      <c r="BN125" s="372"/>
      <c r="BO125" s="372"/>
      <c r="BP125" s="372"/>
      <c r="BQ125" s="372"/>
      <c r="BR125" s="372"/>
      <c r="BS125" s="372"/>
      <c r="BT125" s="372"/>
      <c r="BU125" s="372"/>
      <c r="BV125" s="372"/>
      <c r="BW125" s="372"/>
      <c r="BX125" s="372"/>
      <c r="BY125" s="372"/>
      <c r="BZ125" s="372"/>
      <c r="CA125" s="372"/>
      <c r="CB125" s="372"/>
      <c r="CC125" s="372"/>
      <c r="CD125" s="372"/>
      <c r="CE125" s="372"/>
      <c r="CF125" s="372"/>
      <c r="CG125" s="372"/>
      <c r="CH125" s="372"/>
      <c r="CI125" s="372"/>
      <c r="CJ125" s="372"/>
    </row>
    <row r="126" spans="1:88" ht="14.25">
      <c r="A126" s="404"/>
      <c r="B126" s="405"/>
      <c r="C126" s="406"/>
      <c r="D126" s="407"/>
      <c r="E126" s="408"/>
      <c r="F126" s="408"/>
      <c r="G126" s="214"/>
      <c r="H126" s="213"/>
      <c r="I126" s="360" t="e">
        <f t="shared" si="46"/>
        <v>#N/A</v>
      </c>
      <c r="J126" s="361" t="e">
        <f t="shared" si="47"/>
        <v>#N/A</v>
      </c>
      <c r="K126" s="362" t="e">
        <f t="shared" si="52"/>
        <v>#N/A</v>
      </c>
      <c r="L126" s="362" t="e">
        <f t="shared" si="27"/>
        <v>#N/A</v>
      </c>
      <c r="M126" s="362" t="e">
        <f t="shared" si="35"/>
        <v>#N/A</v>
      </c>
      <c r="N126" s="363" t="e">
        <f t="shared" si="48"/>
        <v>#N/A</v>
      </c>
      <c r="O126" s="364"/>
      <c r="P126" s="364"/>
      <c r="Q126" s="365">
        <f t="shared" si="37"/>
        <v>0</v>
      </c>
      <c r="R126" s="365">
        <f t="shared" si="49"/>
        <v>0</v>
      </c>
      <c r="T126" s="366" t="e">
        <f t="shared" si="39"/>
        <v>#DIV/0!</v>
      </c>
      <c r="U126" s="366" t="str">
        <f>IF(COUNTIF(T$39:T126,T126)=1,T126,"")</f>
        <v/>
      </c>
      <c r="V126" s="366" t="e">
        <f t="shared" si="40"/>
        <v>#DIV/0!</v>
      </c>
      <c r="W126" s="366" t="str">
        <f>IF(COUNTIF(V$39:V126,V126)=1,V126,"")</f>
        <v/>
      </c>
      <c r="X126" s="366" t="e">
        <f t="shared" si="41"/>
        <v>#DIV/0!</v>
      </c>
      <c r="Y126" s="367"/>
      <c r="AB126" s="365">
        <f t="shared" si="50"/>
        <v>0</v>
      </c>
      <c r="AC126" s="365">
        <f t="shared" si="51"/>
        <v>0</v>
      </c>
      <c r="AE126" s="366" t="e">
        <f t="shared" si="53"/>
        <v>#DIV/0!</v>
      </c>
      <c r="AF126" s="366" t="str">
        <f>IF(COUNTIF(AE$39:AE126,AE126)=1,AE126,"")</f>
        <v/>
      </c>
      <c r="AG126" s="366" t="e">
        <f t="shared" si="44"/>
        <v>#DIV/0!</v>
      </c>
      <c r="AH126" s="366" t="str">
        <f>IF(COUNTIF(AG$39:AG126,AG126)=1,AG126,"")</f>
        <v/>
      </c>
      <c r="AI126" s="366" t="e">
        <f t="shared" si="45"/>
        <v>#DIV/0!</v>
      </c>
      <c r="AJ126" s="346"/>
      <c r="AK126" s="346"/>
      <c r="AL126" s="346" t="e">
        <f>IF(Summary!$G$39="TAGSUF",'Gross Service Units'!AF126*'Gross Service Units'!E126,'Gross Service Units'!E126*'Gross Service Units'!T126)</f>
        <v>#DIV/0!</v>
      </c>
      <c r="AM126" s="372"/>
      <c r="AN126" s="372"/>
      <c r="AO126" s="372"/>
      <c r="AP126" s="372"/>
      <c r="AQ126" s="372"/>
      <c r="AR126" s="372"/>
      <c r="AS126" s="372"/>
      <c r="AT126" s="372"/>
      <c r="AU126" s="372"/>
      <c r="AV126" s="372"/>
      <c r="AW126" s="372"/>
      <c r="AX126" s="372"/>
      <c r="AY126" s="372"/>
      <c r="AZ126" s="372"/>
      <c r="BA126" s="372"/>
      <c r="BB126" s="372"/>
      <c r="BC126" s="372"/>
      <c r="BD126" s="372"/>
      <c r="BE126" s="372"/>
      <c r="BF126" s="372"/>
      <c r="BG126" s="372"/>
      <c r="BH126" s="372"/>
      <c r="BI126" s="372"/>
      <c r="BJ126" s="372"/>
      <c r="BK126" s="372"/>
      <c r="BL126" s="372"/>
      <c r="BM126" s="372"/>
      <c r="BN126" s="372"/>
      <c r="BO126" s="372"/>
      <c r="BP126" s="372"/>
      <c r="BQ126" s="372"/>
      <c r="BR126" s="372"/>
      <c r="BS126" s="372"/>
      <c r="BT126" s="372"/>
      <c r="BU126" s="372"/>
      <c r="BV126" s="372"/>
      <c r="BW126" s="372"/>
      <c r="BX126" s="372"/>
      <c r="BY126" s="372"/>
      <c r="BZ126" s="372"/>
      <c r="CA126" s="372"/>
      <c r="CB126" s="372"/>
      <c r="CC126" s="372"/>
      <c r="CD126" s="372"/>
      <c r="CE126" s="372"/>
      <c r="CF126" s="372"/>
      <c r="CG126" s="372"/>
      <c r="CH126" s="372"/>
      <c r="CI126" s="372"/>
      <c r="CJ126" s="372"/>
    </row>
    <row r="127" spans="1:88" ht="14.25">
      <c r="A127" s="404"/>
      <c r="B127" s="405"/>
      <c r="C127" s="406"/>
      <c r="D127" s="407"/>
      <c r="E127" s="408"/>
      <c r="F127" s="408"/>
      <c r="G127" s="214"/>
      <c r="H127" s="213"/>
      <c r="I127" s="360" t="e">
        <f t="shared" si="46"/>
        <v>#N/A</v>
      </c>
      <c r="J127" s="361" t="e">
        <f t="shared" si="47"/>
        <v>#N/A</v>
      </c>
      <c r="K127" s="362" t="e">
        <f t="shared" si="52"/>
        <v>#N/A</v>
      </c>
      <c r="L127" s="362" t="e">
        <f t="shared" si="27"/>
        <v>#N/A</v>
      </c>
      <c r="M127" s="362" t="e">
        <f t="shared" si="35"/>
        <v>#N/A</v>
      </c>
      <c r="N127" s="363" t="e">
        <f t="shared" si="48"/>
        <v>#N/A</v>
      </c>
      <c r="O127" s="364"/>
      <c r="P127" s="364"/>
      <c r="Q127" s="365">
        <f t="shared" si="37"/>
        <v>0</v>
      </c>
      <c r="R127" s="365">
        <f t="shared" si="49"/>
        <v>0</v>
      </c>
      <c r="T127" s="366" t="e">
        <f t="shared" si="39"/>
        <v>#DIV/0!</v>
      </c>
      <c r="U127" s="366" t="str">
        <f>IF(COUNTIF(T$39:T127,T127)=1,T127,"")</f>
        <v/>
      </c>
      <c r="V127" s="366" t="e">
        <f t="shared" si="40"/>
        <v>#DIV/0!</v>
      </c>
      <c r="W127" s="366" t="str">
        <f>IF(COUNTIF(V$39:V127,V127)=1,V127,"")</f>
        <v/>
      </c>
      <c r="X127" s="366" t="e">
        <f t="shared" si="41"/>
        <v>#DIV/0!</v>
      </c>
      <c r="Y127" s="367"/>
      <c r="AB127" s="365">
        <f t="shared" si="50"/>
        <v>0</v>
      </c>
      <c r="AC127" s="365">
        <f t="shared" si="51"/>
        <v>0</v>
      </c>
      <c r="AE127" s="366" t="e">
        <f t="shared" si="53"/>
        <v>#DIV/0!</v>
      </c>
      <c r="AF127" s="366" t="str">
        <f>IF(COUNTIF(AE$39:AE127,AE127)=1,AE127,"")</f>
        <v/>
      </c>
      <c r="AG127" s="366" t="e">
        <f t="shared" si="44"/>
        <v>#DIV/0!</v>
      </c>
      <c r="AH127" s="366" t="str">
        <f>IF(COUNTIF(AG$39:AG127,AG127)=1,AG127,"")</f>
        <v/>
      </c>
      <c r="AI127" s="366" t="e">
        <f t="shared" si="45"/>
        <v>#DIV/0!</v>
      </c>
      <c r="AJ127" s="346"/>
      <c r="AK127" s="346"/>
      <c r="AL127" s="346" t="e">
        <f>IF(Summary!$G$39="TAGSUF",'Gross Service Units'!AF127*'Gross Service Units'!E127,'Gross Service Units'!E127*'Gross Service Units'!T127)</f>
        <v>#DIV/0!</v>
      </c>
      <c r="AM127" s="372"/>
      <c r="AN127" s="372"/>
      <c r="AO127" s="372"/>
      <c r="AP127" s="372"/>
      <c r="AQ127" s="372"/>
      <c r="AR127" s="372"/>
      <c r="AS127" s="372"/>
      <c r="AT127" s="372"/>
      <c r="AU127" s="372"/>
      <c r="AV127" s="372"/>
      <c r="AW127" s="372"/>
      <c r="AX127" s="372"/>
      <c r="AY127" s="372"/>
      <c r="AZ127" s="372"/>
      <c r="BA127" s="372"/>
      <c r="BB127" s="372"/>
      <c r="BC127" s="372"/>
      <c r="BD127" s="372"/>
      <c r="BE127" s="372"/>
      <c r="BF127" s="372"/>
      <c r="BG127" s="372"/>
      <c r="BH127" s="372"/>
      <c r="BI127" s="372"/>
      <c r="BJ127" s="372"/>
      <c r="BK127" s="372"/>
      <c r="BL127" s="372"/>
      <c r="BM127" s="372"/>
      <c r="BN127" s="372"/>
      <c r="BO127" s="372"/>
      <c r="BP127" s="372"/>
      <c r="BQ127" s="372"/>
      <c r="BR127" s="372"/>
      <c r="BS127" s="372"/>
      <c r="BT127" s="372"/>
      <c r="BU127" s="372"/>
      <c r="BV127" s="372"/>
      <c r="BW127" s="372"/>
      <c r="BX127" s="372"/>
      <c r="BY127" s="372"/>
      <c r="BZ127" s="372"/>
      <c r="CA127" s="372"/>
      <c r="CB127" s="372"/>
      <c r="CC127" s="372"/>
      <c r="CD127" s="372"/>
      <c r="CE127" s="372"/>
      <c r="CF127" s="372"/>
      <c r="CG127" s="372"/>
      <c r="CH127" s="372"/>
      <c r="CI127" s="372"/>
      <c r="CJ127" s="372"/>
    </row>
    <row r="128" spans="1:88" ht="14.25">
      <c r="A128" s="404"/>
      <c r="B128" s="405"/>
      <c r="C128" s="406"/>
      <c r="D128" s="407"/>
      <c r="E128" s="408"/>
      <c r="F128" s="408"/>
      <c r="G128" s="214"/>
      <c r="H128" s="213"/>
      <c r="I128" s="360" t="e">
        <f t="shared" si="46"/>
        <v>#N/A</v>
      </c>
      <c r="J128" s="361" t="e">
        <f t="shared" si="47"/>
        <v>#N/A</v>
      </c>
      <c r="K128" s="362" t="e">
        <f t="shared" si="52"/>
        <v>#N/A</v>
      </c>
      <c r="L128" s="362" t="e">
        <f t="shared" si="27"/>
        <v>#N/A</v>
      </c>
      <c r="M128" s="362" t="e">
        <f t="shared" si="35"/>
        <v>#N/A</v>
      </c>
      <c r="N128" s="363" t="e">
        <f t="shared" si="48"/>
        <v>#N/A</v>
      </c>
      <c r="O128" s="364"/>
      <c r="P128" s="364"/>
      <c r="Q128" s="365">
        <f t="shared" si="37"/>
        <v>0</v>
      </c>
      <c r="R128" s="365">
        <f t="shared" si="49"/>
        <v>0</v>
      </c>
      <c r="T128" s="366" t="e">
        <f t="shared" si="39"/>
        <v>#DIV/0!</v>
      </c>
      <c r="U128" s="366" t="str">
        <f>IF(COUNTIF(T$39:T128,T128)=1,T128,"")</f>
        <v/>
      </c>
      <c r="V128" s="366" t="e">
        <f t="shared" si="40"/>
        <v>#DIV/0!</v>
      </c>
      <c r="W128" s="366" t="str">
        <f>IF(COUNTIF(V$39:V128,V128)=1,V128,"")</f>
        <v/>
      </c>
      <c r="X128" s="366" t="e">
        <f t="shared" si="41"/>
        <v>#DIV/0!</v>
      </c>
      <c r="Y128" s="367"/>
      <c r="AB128" s="365">
        <f t="shared" si="50"/>
        <v>0</v>
      </c>
      <c r="AC128" s="365">
        <f t="shared" si="51"/>
        <v>0</v>
      </c>
      <c r="AE128" s="366" t="e">
        <f t="shared" si="53"/>
        <v>#DIV/0!</v>
      </c>
      <c r="AF128" s="366" t="str">
        <f>IF(COUNTIF(AE$39:AE128,AE128)=1,AE128,"")</f>
        <v/>
      </c>
      <c r="AG128" s="366" t="e">
        <f t="shared" si="44"/>
        <v>#DIV/0!</v>
      </c>
      <c r="AH128" s="366" t="str">
        <f>IF(COUNTIF(AG$39:AG128,AG128)=1,AG128,"")</f>
        <v/>
      </c>
      <c r="AI128" s="366" t="e">
        <f t="shared" si="45"/>
        <v>#DIV/0!</v>
      </c>
      <c r="AJ128" s="346"/>
      <c r="AK128" s="346"/>
      <c r="AL128" s="346" t="e">
        <f>IF(Summary!$G$39="TAGSUF",'Gross Service Units'!AF128*'Gross Service Units'!E128,'Gross Service Units'!E128*'Gross Service Units'!T128)</f>
        <v>#DIV/0!</v>
      </c>
      <c r="AM128" s="372"/>
      <c r="AN128" s="372"/>
      <c r="AO128" s="372"/>
      <c r="AP128" s="372"/>
      <c r="AQ128" s="372"/>
      <c r="AR128" s="372"/>
      <c r="AS128" s="372"/>
      <c r="AT128" s="372"/>
      <c r="AU128" s="372"/>
      <c r="AV128" s="372"/>
      <c r="AW128" s="372"/>
      <c r="AX128" s="372"/>
      <c r="AY128" s="372"/>
      <c r="AZ128" s="372"/>
      <c r="BA128" s="372"/>
      <c r="BB128" s="372"/>
      <c r="BC128" s="372"/>
      <c r="BD128" s="372"/>
      <c r="BE128" s="372"/>
      <c r="BF128" s="372"/>
      <c r="BG128" s="372"/>
      <c r="BH128" s="372"/>
      <c r="BI128" s="372"/>
      <c r="BJ128" s="372"/>
      <c r="BK128" s="372"/>
      <c r="BL128" s="372"/>
      <c r="BM128" s="372"/>
      <c r="BN128" s="372"/>
      <c r="BO128" s="372"/>
      <c r="BP128" s="372"/>
      <c r="BQ128" s="372"/>
      <c r="BR128" s="372"/>
      <c r="BS128" s="372"/>
      <c r="BT128" s="372"/>
      <c r="BU128" s="372"/>
      <c r="BV128" s="372"/>
      <c r="BW128" s="372"/>
      <c r="BX128" s="372"/>
      <c r="BY128" s="372"/>
      <c r="BZ128" s="372"/>
      <c r="CA128" s="372"/>
      <c r="CB128" s="372"/>
      <c r="CC128" s="372"/>
      <c r="CD128" s="372"/>
      <c r="CE128" s="372"/>
      <c r="CF128" s="372"/>
      <c r="CG128" s="372"/>
      <c r="CH128" s="372"/>
      <c r="CI128" s="372"/>
      <c r="CJ128" s="372"/>
    </row>
    <row r="129" spans="1:88" ht="14.25">
      <c r="A129" s="404"/>
      <c r="B129" s="405"/>
      <c r="C129" s="406"/>
      <c r="D129" s="407"/>
      <c r="E129" s="408"/>
      <c r="F129" s="408"/>
      <c r="G129" s="214"/>
      <c r="H129" s="213"/>
      <c r="I129" s="360" t="e">
        <f t="shared" si="46"/>
        <v>#N/A</v>
      </c>
      <c r="J129" s="361" t="e">
        <f t="shared" si="47"/>
        <v>#N/A</v>
      </c>
      <c r="K129" s="362" t="e">
        <f t="shared" si="52"/>
        <v>#N/A</v>
      </c>
      <c r="L129" s="362" t="e">
        <f t="shared" si="27"/>
        <v>#N/A</v>
      </c>
      <c r="M129" s="362" t="e">
        <f t="shared" si="35"/>
        <v>#N/A</v>
      </c>
      <c r="N129" s="363" t="e">
        <f t="shared" si="48"/>
        <v>#N/A</v>
      </c>
      <c r="O129" s="364"/>
      <c r="P129" s="364"/>
      <c r="Q129" s="365">
        <f t="shared" si="37"/>
        <v>0</v>
      </c>
      <c r="R129" s="365">
        <f t="shared" si="49"/>
        <v>0</v>
      </c>
      <c r="T129" s="366" t="e">
        <f t="shared" si="39"/>
        <v>#DIV/0!</v>
      </c>
      <c r="U129" s="366" t="str">
        <f>IF(COUNTIF(T$39:T129,T129)=1,T129,"")</f>
        <v/>
      </c>
      <c r="V129" s="366" t="e">
        <f t="shared" si="40"/>
        <v>#DIV/0!</v>
      </c>
      <c r="W129" s="366" t="str">
        <f>IF(COUNTIF(V$39:V129,V129)=1,V129,"")</f>
        <v/>
      </c>
      <c r="X129" s="366" t="e">
        <f t="shared" si="41"/>
        <v>#DIV/0!</v>
      </c>
      <c r="Y129" s="367"/>
      <c r="AB129" s="365">
        <f t="shared" si="50"/>
        <v>0</v>
      </c>
      <c r="AC129" s="365">
        <f t="shared" si="51"/>
        <v>0</v>
      </c>
      <c r="AE129" s="366" t="e">
        <f t="shared" si="53"/>
        <v>#DIV/0!</v>
      </c>
      <c r="AF129" s="366" t="str">
        <f>IF(COUNTIF(AE$39:AE129,AE129)=1,AE129,"")</f>
        <v/>
      </c>
      <c r="AG129" s="366" t="e">
        <f t="shared" si="44"/>
        <v>#DIV/0!</v>
      </c>
      <c r="AH129" s="366" t="str">
        <f>IF(COUNTIF(AG$39:AG129,AG129)=1,AG129,"")</f>
        <v/>
      </c>
      <c r="AI129" s="366" t="e">
        <f t="shared" si="45"/>
        <v>#DIV/0!</v>
      </c>
      <c r="AJ129" s="346"/>
      <c r="AK129" s="346"/>
      <c r="AL129" s="346" t="e">
        <f>IF(Summary!$G$39="TAGSUF",'Gross Service Units'!AF129*'Gross Service Units'!E129,'Gross Service Units'!E129*'Gross Service Units'!T129)</f>
        <v>#DIV/0!</v>
      </c>
      <c r="AM129" s="372"/>
      <c r="AN129" s="372"/>
      <c r="AO129" s="372"/>
      <c r="AP129" s="372"/>
      <c r="AQ129" s="372"/>
      <c r="AR129" s="372"/>
      <c r="AS129" s="372"/>
      <c r="AT129" s="372"/>
      <c r="AU129" s="372"/>
      <c r="AV129" s="372"/>
      <c r="AW129" s="372"/>
      <c r="AX129" s="372"/>
      <c r="AY129" s="372"/>
      <c r="AZ129" s="372"/>
      <c r="BA129" s="372"/>
      <c r="BB129" s="372"/>
      <c r="BC129" s="372"/>
      <c r="BD129" s="372"/>
      <c r="BE129" s="372"/>
      <c r="BF129" s="372"/>
      <c r="BG129" s="372"/>
      <c r="BH129" s="372"/>
      <c r="BI129" s="372"/>
      <c r="BJ129" s="372"/>
      <c r="BK129" s="372"/>
      <c r="BL129" s="372"/>
      <c r="BM129" s="372"/>
      <c r="BN129" s="372"/>
      <c r="BO129" s="372"/>
      <c r="BP129" s="372"/>
      <c r="BQ129" s="372"/>
      <c r="BR129" s="372"/>
      <c r="BS129" s="372"/>
      <c r="BT129" s="372"/>
      <c r="BU129" s="372"/>
      <c r="BV129" s="372"/>
      <c r="BW129" s="372"/>
      <c r="BX129" s="372"/>
      <c r="BY129" s="372"/>
      <c r="BZ129" s="372"/>
      <c r="CA129" s="372"/>
      <c r="CB129" s="372"/>
      <c r="CC129" s="372"/>
      <c r="CD129" s="372"/>
      <c r="CE129" s="372"/>
      <c r="CF129" s="372"/>
      <c r="CG129" s="372"/>
      <c r="CH129" s="372"/>
      <c r="CI129" s="372"/>
      <c r="CJ129" s="372"/>
    </row>
    <row r="130" spans="1:88" ht="14.25">
      <c r="A130" s="404"/>
      <c r="B130" s="405"/>
      <c r="C130" s="406"/>
      <c r="D130" s="407"/>
      <c r="E130" s="408"/>
      <c r="F130" s="408"/>
      <c r="G130" s="214"/>
      <c r="H130" s="213"/>
      <c r="I130" s="360" t="e">
        <f t="shared" si="46"/>
        <v>#N/A</v>
      </c>
      <c r="J130" s="361" t="e">
        <f t="shared" si="47"/>
        <v>#N/A</v>
      </c>
      <c r="K130" s="362" t="e">
        <f t="shared" si="52"/>
        <v>#N/A</v>
      </c>
      <c r="L130" s="362" t="e">
        <f t="shared" si="27"/>
        <v>#N/A</v>
      </c>
      <c r="M130" s="362" t="e">
        <f t="shared" si="35"/>
        <v>#N/A</v>
      </c>
      <c r="N130" s="363" t="e">
        <f t="shared" si="48"/>
        <v>#N/A</v>
      </c>
      <c r="O130" s="364"/>
      <c r="P130" s="364"/>
      <c r="Q130" s="365">
        <f t="shared" si="37"/>
        <v>0</v>
      </c>
      <c r="R130" s="365">
        <f t="shared" si="49"/>
        <v>0</v>
      </c>
      <c r="T130" s="366" t="e">
        <f t="shared" si="39"/>
        <v>#DIV/0!</v>
      </c>
      <c r="U130" s="366" t="str">
        <f>IF(COUNTIF(T$39:T130,T130)=1,T130,"")</f>
        <v/>
      </c>
      <c r="V130" s="366" t="e">
        <f t="shared" si="40"/>
        <v>#DIV/0!</v>
      </c>
      <c r="W130" s="366" t="str">
        <f>IF(COUNTIF(V$39:V130,V130)=1,V130,"")</f>
        <v/>
      </c>
      <c r="X130" s="366" t="e">
        <f t="shared" si="41"/>
        <v>#DIV/0!</v>
      </c>
      <c r="Y130" s="367"/>
      <c r="AB130" s="365">
        <f t="shared" si="50"/>
        <v>0</v>
      </c>
      <c r="AC130" s="365">
        <f t="shared" si="51"/>
        <v>0</v>
      </c>
      <c r="AE130" s="366" t="e">
        <f t="shared" si="53"/>
        <v>#DIV/0!</v>
      </c>
      <c r="AF130" s="366" t="str">
        <f>IF(COUNTIF(AE$39:AE130,AE130)=1,AE130,"")</f>
        <v/>
      </c>
      <c r="AG130" s="366" t="e">
        <f t="shared" si="44"/>
        <v>#DIV/0!</v>
      </c>
      <c r="AH130" s="366" t="str">
        <f>IF(COUNTIF(AG$39:AG130,AG130)=1,AG130,"")</f>
        <v/>
      </c>
      <c r="AI130" s="366" t="e">
        <f t="shared" si="45"/>
        <v>#DIV/0!</v>
      </c>
      <c r="AJ130" s="346"/>
      <c r="AK130" s="346"/>
      <c r="AL130" s="346" t="e">
        <f>IF(Summary!$G$39="TAGSUF",'Gross Service Units'!AF130*'Gross Service Units'!E130,'Gross Service Units'!E130*'Gross Service Units'!T130)</f>
        <v>#DIV/0!</v>
      </c>
      <c r="AM130" s="372"/>
      <c r="AN130" s="372"/>
      <c r="AO130" s="372"/>
      <c r="AP130" s="372"/>
      <c r="AQ130" s="372"/>
      <c r="AR130" s="372"/>
      <c r="AS130" s="372"/>
      <c r="AT130" s="372"/>
      <c r="AU130" s="372"/>
      <c r="AV130" s="372"/>
      <c r="AW130" s="372"/>
      <c r="AX130" s="372"/>
      <c r="AY130" s="372"/>
      <c r="AZ130" s="372"/>
      <c r="BA130" s="372"/>
      <c r="BB130" s="372"/>
      <c r="BC130" s="372"/>
      <c r="BD130" s="372"/>
      <c r="BE130" s="372"/>
      <c r="BF130" s="372"/>
      <c r="BG130" s="372"/>
      <c r="BH130" s="372"/>
      <c r="BI130" s="372"/>
      <c r="BJ130" s="372"/>
      <c r="BK130" s="372"/>
      <c r="BL130" s="372"/>
      <c r="BM130" s="372"/>
      <c r="BN130" s="372"/>
      <c r="BO130" s="372"/>
      <c r="BP130" s="372"/>
      <c r="BQ130" s="372"/>
      <c r="BR130" s="372"/>
      <c r="BS130" s="372"/>
      <c r="BT130" s="372"/>
      <c r="BU130" s="372"/>
      <c r="BV130" s="372"/>
      <c r="BW130" s="372"/>
      <c r="BX130" s="372"/>
      <c r="BY130" s="372"/>
      <c r="BZ130" s="372"/>
      <c r="CA130" s="372"/>
      <c r="CB130" s="372"/>
      <c r="CC130" s="372"/>
      <c r="CD130" s="372"/>
      <c r="CE130" s="372"/>
      <c r="CF130" s="372"/>
      <c r="CG130" s="372"/>
      <c r="CH130" s="372"/>
      <c r="CI130" s="372"/>
      <c r="CJ130" s="372"/>
    </row>
    <row r="131" spans="1:88" ht="14.25">
      <c r="A131" s="404"/>
      <c r="B131" s="405"/>
      <c r="C131" s="406"/>
      <c r="D131" s="407"/>
      <c r="E131" s="408"/>
      <c r="F131" s="408"/>
      <c r="G131" s="214"/>
      <c r="H131" s="213"/>
      <c r="I131" s="360" t="e">
        <f t="shared" si="46"/>
        <v>#N/A</v>
      </c>
      <c r="J131" s="361" t="e">
        <f t="shared" si="47"/>
        <v>#N/A</v>
      </c>
      <c r="K131" s="362" t="e">
        <f t="shared" si="52"/>
        <v>#N/A</v>
      </c>
      <c r="L131" s="362" t="e">
        <f t="shared" si="27"/>
        <v>#N/A</v>
      </c>
      <c r="M131" s="362" t="e">
        <f t="shared" si="35"/>
        <v>#N/A</v>
      </c>
      <c r="N131" s="363" t="e">
        <f t="shared" si="48"/>
        <v>#N/A</v>
      </c>
      <c r="O131" s="364"/>
      <c r="P131" s="364"/>
      <c r="Q131" s="365">
        <f t="shared" si="37"/>
        <v>0</v>
      </c>
      <c r="R131" s="365">
        <f t="shared" si="49"/>
        <v>0</v>
      </c>
      <c r="T131" s="366" t="e">
        <f t="shared" si="39"/>
        <v>#DIV/0!</v>
      </c>
      <c r="U131" s="366" t="str">
        <f>IF(COUNTIF(T$39:T131,T131)=1,T131,"")</f>
        <v/>
      </c>
      <c r="V131" s="366" t="e">
        <f t="shared" si="40"/>
        <v>#DIV/0!</v>
      </c>
      <c r="W131" s="366" t="str">
        <f>IF(COUNTIF(V$39:V131,V131)=1,V131,"")</f>
        <v/>
      </c>
      <c r="X131" s="366" t="e">
        <f t="shared" si="41"/>
        <v>#DIV/0!</v>
      </c>
      <c r="Y131" s="367"/>
      <c r="AB131" s="365">
        <f t="shared" si="50"/>
        <v>0</v>
      </c>
      <c r="AC131" s="365">
        <f t="shared" si="51"/>
        <v>0</v>
      </c>
      <c r="AE131" s="366" t="e">
        <f t="shared" si="53"/>
        <v>#DIV/0!</v>
      </c>
      <c r="AF131" s="366" t="str">
        <f>IF(COUNTIF(AE$39:AE131,AE131)=1,AE131,"")</f>
        <v/>
      </c>
      <c r="AG131" s="366" t="e">
        <f t="shared" si="44"/>
        <v>#DIV/0!</v>
      </c>
      <c r="AH131" s="366" t="str">
        <f>IF(COUNTIF(AG$39:AG131,AG131)=1,AG131,"")</f>
        <v/>
      </c>
      <c r="AI131" s="366" t="e">
        <f t="shared" si="45"/>
        <v>#DIV/0!</v>
      </c>
      <c r="AJ131" s="346"/>
      <c r="AK131" s="346"/>
      <c r="AL131" s="346" t="e">
        <f>IF(Summary!$G$39="TAGSUF",'Gross Service Units'!AF131*'Gross Service Units'!E131,'Gross Service Units'!E131*'Gross Service Units'!T131)</f>
        <v>#DIV/0!</v>
      </c>
      <c r="AM131" s="372"/>
      <c r="AN131" s="372"/>
      <c r="AO131" s="372"/>
      <c r="AP131" s="372"/>
      <c r="AQ131" s="372"/>
      <c r="AR131" s="372"/>
      <c r="AS131" s="372"/>
      <c r="AT131" s="372"/>
      <c r="AU131" s="372"/>
      <c r="AV131" s="372"/>
      <c r="AW131" s="372"/>
      <c r="AX131" s="372"/>
      <c r="AY131" s="372"/>
      <c r="AZ131" s="372"/>
      <c r="BA131" s="372"/>
      <c r="BB131" s="372"/>
      <c r="BC131" s="372"/>
      <c r="BD131" s="372"/>
      <c r="BE131" s="372"/>
      <c r="BF131" s="372"/>
      <c r="BG131" s="372"/>
      <c r="BH131" s="372"/>
      <c r="BI131" s="372"/>
      <c r="BJ131" s="372"/>
      <c r="BK131" s="372"/>
      <c r="BL131" s="372"/>
      <c r="BM131" s="372"/>
      <c r="BN131" s="372"/>
      <c r="BO131" s="372"/>
      <c r="BP131" s="372"/>
      <c r="BQ131" s="372"/>
      <c r="BR131" s="372"/>
      <c r="BS131" s="372"/>
      <c r="BT131" s="372"/>
      <c r="BU131" s="372"/>
      <c r="BV131" s="372"/>
      <c r="BW131" s="372"/>
      <c r="BX131" s="372"/>
      <c r="BY131" s="372"/>
      <c r="BZ131" s="372"/>
      <c r="CA131" s="372"/>
      <c r="CB131" s="372"/>
      <c r="CC131" s="372"/>
      <c r="CD131" s="372"/>
      <c r="CE131" s="372"/>
      <c r="CF131" s="372"/>
      <c r="CG131" s="372"/>
      <c r="CH131" s="372"/>
      <c r="CI131" s="372"/>
      <c r="CJ131" s="372"/>
    </row>
    <row r="132" spans="1:88" ht="14.25">
      <c r="A132" s="404"/>
      <c r="B132" s="405"/>
      <c r="C132" s="406"/>
      <c r="D132" s="407"/>
      <c r="E132" s="408"/>
      <c r="F132" s="408"/>
      <c r="G132" s="214"/>
      <c r="H132" s="213"/>
      <c r="I132" s="360" t="e">
        <f t="shared" si="46"/>
        <v>#N/A</v>
      </c>
      <c r="J132" s="361" t="e">
        <f t="shared" si="47"/>
        <v>#N/A</v>
      </c>
      <c r="K132" s="362" t="e">
        <f t="shared" si="52"/>
        <v>#N/A</v>
      </c>
      <c r="L132" s="362" t="e">
        <f t="shared" si="27"/>
        <v>#N/A</v>
      </c>
      <c r="M132" s="362" t="e">
        <f t="shared" si="35"/>
        <v>#N/A</v>
      </c>
      <c r="N132" s="363" t="e">
        <f t="shared" si="48"/>
        <v>#N/A</v>
      </c>
      <c r="O132" s="364"/>
      <c r="P132" s="364"/>
      <c r="Q132" s="365">
        <f t="shared" si="37"/>
        <v>0</v>
      </c>
      <c r="R132" s="365">
        <f t="shared" si="49"/>
        <v>0</v>
      </c>
      <c r="T132" s="366" t="e">
        <f t="shared" si="39"/>
        <v>#DIV/0!</v>
      </c>
      <c r="U132" s="366" t="str">
        <f>IF(COUNTIF(T$39:T132,T132)=1,T132,"")</f>
        <v/>
      </c>
      <c r="V132" s="366" t="e">
        <f t="shared" si="40"/>
        <v>#DIV/0!</v>
      </c>
      <c r="W132" s="366" t="str">
        <f>IF(COUNTIF(V$39:V132,V132)=1,V132,"")</f>
        <v/>
      </c>
      <c r="X132" s="366" t="e">
        <f t="shared" si="41"/>
        <v>#DIV/0!</v>
      </c>
      <c r="Y132" s="367"/>
      <c r="AB132" s="365">
        <f t="shared" si="50"/>
        <v>0</v>
      </c>
      <c r="AC132" s="365">
        <f t="shared" si="51"/>
        <v>0</v>
      </c>
      <c r="AE132" s="366" t="e">
        <f t="shared" si="53"/>
        <v>#DIV/0!</v>
      </c>
      <c r="AF132" s="366" t="str">
        <f>IF(COUNTIF(AE$39:AE132,AE132)=1,AE132,"")</f>
        <v/>
      </c>
      <c r="AG132" s="366" t="e">
        <f t="shared" si="44"/>
        <v>#DIV/0!</v>
      </c>
      <c r="AH132" s="366" t="str">
        <f>IF(COUNTIF(AG$39:AG132,AG132)=1,AG132,"")</f>
        <v/>
      </c>
      <c r="AI132" s="366" t="e">
        <f t="shared" si="45"/>
        <v>#DIV/0!</v>
      </c>
      <c r="AJ132" s="346"/>
      <c r="AK132" s="346"/>
      <c r="AL132" s="346" t="e">
        <f>IF(Summary!$G$39="TAGSUF",'Gross Service Units'!AF132*'Gross Service Units'!E132,'Gross Service Units'!E132*'Gross Service Units'!T132)</f>
        <v>#DIV/0!</v>
      </c>
      <c r="AM132" s="372"/>
      <c r="AN132" s="372"/>
      <c r="AO132" s="372"/>
      <c r="AP132" s="372"/>
      <c r="AQ132" s="372"/>
      <c r="AR132" s="372"/>
      <c r="AS132" s="372"/>
      <c r="AT132" s="372"/>
      <c r="AU132" s="372"/>
      <c r="AV132" s="372"/>
      <c r="AW132" s="372"/>
      <c r="AX132" s="372"/>
      <c r="AY132" s="372"/>
      <c r="AZ132" s="372"/>
      <c r="BA132" s="372"/>
      <c r="BB132" s="372"/>
      <c r="BC132" s="372"/>
      <c r="BD132" s="372"/>
      <c r="BE132" s="372"/>
      <c r="BF132" s="372"/>
      <c r="BG132" s="372"/>
      <c r="BH132" s="372"/>
      <c r="BI132" s="372"/>
      <c r="BJ132" s="372"/>
      <c r="BK132" s="372"/>
      <c r="BL132" s="372"/>
      <c r="BM132" s="372"/>
      <c r="BN132" s="372"/>
      <c r="BO132" s="372"/>
      <c r="BP132" s="372"/>
      <c r="BQ132" s="372"/>
      <c r="BR132" s="372"/>
      <c r="BS132" s="372"/>
      <c r="BT132" s="372"/>
      <c r="BU132" s="372"/>
      <c r="BV132" s="372"/>
      <c r="BW132" s="372"/>
      <c r="BX132" s="372"/>
      <c r="BY132" s="372"/>
      <c r="BZ132" s="372"/>
      <c r="CA132" s="372"/>
      <c r="CB132" s="372"/>
      <c r="CC132" s="372"/>
      <c r="CD132" s="372"/>
      <c r="CE132" s="372"/>
      <c r="CF132" s="372"/>
      <c r="CG132" s="372"/>
      <c r="CH132" s="372"/>
      <c r="CI132" s="372"/>
      <c r="CJ132" s="372"/>
    </row>
    <row r="133" spans="1:88" ht="14.25">
      <c r="A133" s="404"/>
      <c r="B133" s="405"/>
      <c r="C133" s="406"/>
      <c r="D133" s="407"/>
      <c r="E133" s="408"/>
      <c r="F133" s="408"/>
      <c r="G133" s="214"/>
      <c r="H133" s="213"/>
      <c r="I133" s="360" t="e">
        <f t="shared" si="46"/>
        <v>#N/A</v>
      </c>
      <c r="J133" s="361" t="e">
        <f t="shared" si="47"/>
        <v>#N/A</v>
      </c>
      <c r="K133" s="362" t="e">
        <f t="shared" si="52"/>
        <v>#N/A</v>
      </c>
      <c r="L133" s="362" t="e">
        <f t="shared" si="27"/>
        <v>#N/A</v>
      </c>
      <c r="M133" s="362" t="e">
        <f t="shared" si="35"/>
        <v>#N/A</v>
      </c>
      <c r="N133" s="363" t="e">
        <f t="shared" si="48"/>
        <v>#N/A</v>
      </c>
      <c r="O133" s="364"/>
      <c r="P133" s="364"/>
      <c r="Q133" s="365">
        <f t="shared" si="37"/>
        <v>0</v>
      </c>
      <c r="R133" s="365">
        <f t="shared" si="49"/>
        <v>0</v>
      </c>
      <c r="T133" s="366" t="e">
        <f t="shared" si="39"/>
        <v>#DIV/0!</v>
      </c>
      <c r="U133" s="366" t="str">
        <f>IF(COUNTIF(T$39:T133,T133)=1,T133,"")</f>
        <v/>
      </c>
      <c r="V133" s="366" t="e">
        <f t="shared" si="40"/>
        <v>#DIV/0!</v>
      </c>
      <c r="W133" s="366" t="str">
        <f>IF(COUNTIF(V$39:V133,V133)=1,V133,"")</f>
        <v/>
      </c>
      <c r="X133" s="366" t="e">
        <f t="shared" si="41"/>
        <v>#DIV/0!</v>
      </c>
      <c r="Y133" s="367"/>
      <c r="AB133" s="365">
        <f t="shared" si="50"/>
        <v>0</v>
      </c>
      <c r="AC133" s="365">
        <f t="shared" si="51"/>
        <v>0</v>
      </c>
      <c r="AE133" s="366" t="e">
        <f t="shared" si="53"/>
        <v>#DIV/0!</v>
      </c>
      <c r="AF133" s="366" t="str">
        <f>IF(COUNTIF(AE$39:AE133,AE133)=1,AE133,"")</f>
        <v/>
      </c>
      <c r="AG133" s="366" t="e">
        <f t="shared" si="44"/>
        <v>#DIV/0!</v>
      </c>
      <c r="AH133" s="366" t="str">
        <f>IF(COUNTIF(AG$39:AG133,AG133)=1,AG133,"")</f>
        <v/>
      </c>
      <c r="AI133" s="366" t="e">
        <f t="shared" si="45"/>
        <v>#DIV/0!</v>
      </c>
      <c r="AJ133" s="346"/>
      <c r="AK133" s="346"/>
      <c r="AL133" s="346" t="e">
        <f>IF(Summary!$G$39="TAGSUF",'Gross Service Units'!AF133*'Gross Service Units'!E133,'Gross Service Units'!E133*'Gross Service Units'!T133)</f>
        <v>#DIV/0!</v>
      </c>
      <c r="AM133" s="372"/>
      <c r="AN133" s="372"/>
      <c r="AO133" s="372"/>
      <c r="AP133" s="372"/>
      <c r="AQ133" s="372"/>
      <c r="AR133" s="372"/>
      <c r="AS133" s="372"/>
      <c r="AT133" s="372"/>
      <c r="AU133" s="372"/>
      <c r="AV133" s="372"/>
      <c r="AW133" s="372"/>
      <c r="AX133" s="372"/>
      <c r="AY133" s="372"/>
      <c r="AZ133" s="372"/>
      <c r="BA133" s="372"/>
      <c r="BB133" s="372"/>
      <c r="BC133" s="372"/>
      <c r="BD133" s="372"/>
      <c r="BE133" s="372"/>
      <c r="BF133" s="372"/>
      <c r="BG133" s="372"/>
      <c r="BH133" s="372"/>
      <c r="BI133" s="372"/>
      <c r="BJ133" s="372"/>
      <c r="BK133" s="372"/>
      <c r="BL133" s="372"/>
      <c r="BM133" s="372"/>
      <c r="BN133" s="372"/>
      <c r="BO133" s="372"/>
      <c r="BP133" s="372"/>
      <c r="BQ133" s="372"/>
      <c r="BR133" s="372"/>
      <c r="BS133" s="372"/>
      <c r="BT133" s="372"/>
      <c r="BU133" s="372"/>
      <c r="BV133" s="372"/>
      <c r="BW133" s="372"/>
      <c r="BX133" s="372"/>
      <c r="BY133" s="372"/>
      <c r="BZ133" s="372"/>
      <c r="CA133" s="372"/>
      <c r="CB133" s="372"/>
      <c r="CC133" s="372"/>
      <c r="CD133" s="372"/>
      <c r="CE133" s="372"/>
      <c r="CF133" s="372"/>
      <c r="CG133" s="372"/>
      <c r="CH133" s="372"/>
      <c r="CI133" s="372"/>
      <c r="CJ133" s="372"/>
    </row>
    <row r="134" spans="1:88" ht="14.25">
      <c r="A134" s="404"/>
      <c r="B134" s="405"/>
      <c r="C134" s="406"/>
      <c r="D134" s="407"/>
      <c r="E134" s="408"/>
      <c r="F134" s="408"/>
      <c r="G134" s="214"/>
      <c r="H134" s="213"/>
      <c r="I134" s="360" t="e">
        <f t="shared" si="46"/>
        <v>#N/A</v>
      </c>
      <c r="J134" s="361" t="e">
        <f t="shared" si="47"/>
        <v>#N/A</v>
      </c>
      <c r="K134" s="362" t="e">
        <f t="shared" si="52"/>
        <v>#N/A</v>
      </c>
      <c r="L134" s="362" t="e">
        <f t="shared" ref="L134:L188" si="54">VLOOKUP($D134,$B$10:$F$28,4,FALSE)</f>
        <v>#N/A</v>
      </c>
      <c r="M134" s="362" t="e">
        <f t="shared" si="35"/>
        <v>#N/A</v>
      </c>
      <c r="N134" s="363" t="e">
        <f t="shared" si="48"/>
        <v>#N/A</v>
      </c>
      <c r="O134" s="364"/>
      <c r="P134" s="364"/>
      <c r="Q134" s="365">
        <f t="shared" si="37"/>
        <v>0</v>
      </c>
      <c r="R134" s="365">
        <f t="shared" si="49"/>
        <v>0</v>
      </c>
      <c r="T134" s="366" t="e">
        <f t="shared" si="39"/>
        <v>#DIV/0!</v>
      </c>
      <c r="U134" s="366" t="str">
        <f>IF(COUNTIF(T$39:T134,T134)=1,T134,"")</f>
        <v/>
      </c>
      <c r="V134" s="366" t="e">
        <f t="shared" si="40"/>
        <v>#DIV/0!</v>
      </c>
      <c r="W134" s="366" t="str">
        <f>IF(COUNTIF(V$39:V134,V134)=1,V134,"")</f>
        <v/>
      </c>
      <c r="X134" s="366" t="e">
        <f t="shared" si="41"/>
        <v>#DIV/0!</v>
      </c>
      <c r="Y134" s="367"/>
      <c r="AB134" s="365">
        <f t="shared" si="50"/>
        <v>0</v>
      </c>
      <c r="AC134" s="365">
        <f t="shared" si="51"/>
        <v>0</v>
      </c>
      <c r="AE134" s="366" t="e">
        <f t="shared" si="53"/>
        <v>#DIV/0!</v>
      </c>
      <c r="AF134" s="366" t="str">
        <f>IF(COUNTIF(AE$39:AE134,AE134)=1,AE134,"")</f>
        <v/>
      </c>
      <c r="AG134" s="366" t="e">
        <f t="shared" si="44"/>
        <v>#DIV/0!</v>
      </c>
      <c r="AH134" s="366" t="str">
        <f>IF(COUNTIF(AG$39:AG134,AG134)=1,AG134,"")</f>
        <v/>
      </c>
      <c r="AI134" s="366" t="e">
        <f t="shared" si="45"/>
        <v>#DIV/0!</v>
      </c>
      <c r="AJ134" s="346"/>
      <c r="AK134" s="346"/>
      <c r="AL134" s="346" t="e">
        <f>IF(Summary!$G$39="TAGSUF",'Gross Service Units'!AF134*'Gross Service Units'!E134,'Gross Service Units'!E134*'Gross Service Units'!T134)</f>
        <v>#DIV/0!</v>
      </c>
      <c r="AM134" s="372"/>
      <c r="AN134" s="372"/>
      <c r="AO134" s="372"/>
      <c r="AP134" s="372"/>
      <c r="AQ134" s="372"/>
      <c r="AR134" s="372"/>
      <c r="AS134" s="372"/>
      <c r="AT134" s="372"/>
      <c r="AU134" s="372"/>
      <c r="AV134" s="372"/>
      <c r="AW134" s="372"/>
      <c r="AX134" s="372"/>
      <c r="AY134" s="372"/>
      <c r="AZ134" s="372"/>
      <c r="BA134" s="372"/>
      <c r="BB134" s="372"/>
      <c r="BC134" s="372"/>
      <c r="BD134" s="372"/>
      <c r="BE134" s="372"/>
      <c r="BF134" s="372"/>
      <c r="BG134" s="372"/>
      <c r="BH134" s="372"/>
      <c r="BI134" s="372"/>
      <c r="BJ134" s="372"/>
      <c r="BK134" s="372"/>
      <c r="BL134" s="372"/>
      <c r="BM134" s="372"/>
      <c r="BN134" s="372"/>
      <c r="BO134" s="372"/>
      <c r="BP134" s="372"/>
      <c r="BQ134" s="372"/>
      <c r="BR134" s="372"/>
      <c r="BS134" s="372"/>
      <c r="BT134" s="372"/>
      <c r="BU134" s="372"/>
      <c r="BV134" s="372"/>
      <c r="BW134" s="372"/>
      <c r="BX134" s="372"/>
      <c r="BY134" s="372"/>
      <c r="BZ134" s="372"/>
      <c r="CA134" s="372"/>
      <c r="CB134" s="372"/>
      <c r="CC134" s="372"/>
      <c r="CD134" s="372"/>
      <c r="CE134" s="372"/>
      <c r="CF134" s="372"/>
      <c r="CG134" s="372"/>
      <c r="CH134" s="372"/>
      <c r="CI134" s="372"/>
      <c r="CJ134" s="372"/>
    </row>
    <row r="135" spans="1:88" ht="14.25">
      <c r="A135" s="404"/>
      <c r="B135" s="405"/>
      <c r="C135" s="406"/>
      <c r="D135" s="407"/>
      <c r="E135" s="408"/>
      <c r="F135" s="408"/>
      <c r="G135" s="214"/>
      <c r="H135" s="213"/>
      <c r="I135" s="360" t="e">
        <f t="shared" ref="I135:I166" si="55">VLOOKUP(D135,$B$10:$D$28,3,FALSE)</f>
        <v>#N/A</v>
      </c>
      <c r="J135" s="361" t="e">
        <f t="shared" ref="J135:J166" si="56">I135*F135</f>
        <v>#N/A</v>
      </c>
      <c r="K135" s="362" t="e">
        <f t="shared" si="52"/>
        <v>#N/A</v>
      </c>
      <c r="L135" s="362" t="e">
        <f t="shared" si="54"/>
        <v>#N/A</v>
      </c>
      <c r="M135" s="362" t="e">
        <f t="shared" ref="M135:M188" si="57">K135*L135</f>
        <v>#N/A</v>
      </c>
      <c r="N135" s="363" t="e">
        <f t="shared" ref="N135:N166" si="58">VLOOKUP(J135,$I$10:$J$23,2,FALSE)</f>
        <v>#N/A</v>
      </c>
      <c r="O135" s="364"/>
      <c r="P135" s="364"/>
      <c r="Q135" s="365">
        <f t="shared" ref="Q135:Q188" si="59">IF(ISERROR(1*N135),0,1*N135)</f>
        <v>0</v>
      </c>
      <c r="R135" s="365">
        <f t="shared" ref="R135:R166" si="60">Q135*E135</f>
        <v>0</v>
      </c>
      <c r="T135" s="366" t="e">
        <f t="shared" ref="T135:T188" si="61">Q135*$V$31</f>
        <v>#DIV/0!</v>
      </c>
      <c r="U135" s="366" t="str">
        <f>IF(COUNTIF(T$39:T135,T135)=1,T135,"")</f>
        <v/>
      </c>
      <c r="V135" s="366" t="e">
        <f t="shared" ref="V135:V188" si="62">IF(T135=0,0,IF(T135&lt;$V$33,$V$33,T135))</f>
        <v>#DIV/0!</v>
      </c>
      <c r="W135" s="366" t="str">
        <f>IF(COUNTIF(V$39:V135,V135)=1,V135,"")</f>
        <v/>
      </c>
      <c r="X135" s="366" t="e">
        <f t="shared" ref="X135:X188" si="63">V135*$E135</f>
        <v>#DIV/0!</v>
      </c>
      <c r="Y135" s="367"/>
      <c r="AB135" s="365">
        <f t="shared" ref="AB135:AB166" si="64">IF(ISERROR(N135),0,N135)*IF(ISERROR(M135),0,M135)*52</f>
        <v>0</v>
      </c>
      <c r="AC135" s="365">
        <f t="shared" ref="AC135:AC166" si="65">E135*AB135</f>
        <v>0</v>
      </c>
      <c r="AE135" s="366" t="e">
        <f t="shared" si="53"/>
        <v>#DIV/0!</v>
      </c>
      <c r="AF135" s="366" t="str">
        <f>IF(COUNTIF(AE$39:AE135,AE135)=1,AE135,"")</f>
        <v/>
      </c>
      <c r="AG135" s="366" t="e">
        <f t="shared" ref="AG135:AG188" si="66">IF(AE135=0,0,IF(AE135&lt;$AG$33,$AG$33,AE135))</f>
        <v>#DIV/0!</v>
      </c>
      <c r="AH135" s="366" t="str">
        <f>IF(COUNTIF(AG$39:AG135,AG135)=1,AG135,"")</f>
        <v/>
      </c>
      <c r="AI135" s="366" t="e">
        <f t="shared" ref="AI135:AI188" si="67">AG135*$E135</f>
        <v>#DIV/0!</v>
      </c>
      <c r="AJ135" s="346"/>
      <c r="AK135" s="346"/>
      <c r="AL135" s="346" t="e">
        <f>IF(Summary!$G$39="TAGSUF",'Gross Service Units'!AF135*'Gross Service Units'!E135,'Gross Service Units'!E135*'Gross Service Units'!T135)</f>
        <v>#DIV/0!</v>
      </c>
      <c r="AM135" s="372"/>
      <c r="AN135" s="372"/>
      <c r="AO135" s="372"/>
      <c r="AP135" s="372"/>
      <c r="AQ135" s="372"/>
      <c r="AR135" s="372"/>
      <c r="AS135" s="372"/>
      <c r="AT135" s="372"/>
      <c r="AU135" s="372"/>
      <c r="AV135" s="372"/>
      <c r="AW135" s="372"/>
      <c r="AX135" s="372"/>
      <c r="AY135" s="372"/>
      <c r="AZ135" s="372"/>
      <c r="BA135" s="372"/>
      <c r="BB135" s="372"/>
      <c r="BC135" s="372"/>
      <c r="BD135" s="372"/>
      <c r="BE135" s="372"/>
      <c r="BF135" s="372"/>
      <c r="BG135" s="372"/>
      <c r="BH135" s="372"/>
      <c r="BI135" s="372"/>
      <c r="BJ135" s="372"/>
      <c r="BK135" s="372"/>
      <c r="BL135" s="372"/>
      <c r="BM135" s="372"/>
      <c r="BN135" s="372"/>
      <c r="BO135" s="372"/>
      <c r="BP135" s="372"/>
      <c r="BQ135" s="372"/>
      <c r="BR135" s="372"/>
      <c r="BS135" s="372"/>
      <c r="BT135" s="372"/>
      <c r="BU135" s="372"/>
      <c r="BV135" s="372"/>
      <c r="BW135" s="372"/>
      <c r="BX135" s="372"/>
      <c r="BY135" s="372"/>
      <c r="BZ135" s="372"/>
      <c r="CA135" s="372"/>
      <c r="CB135" s="372"/>
      <c r="CC135" s="372"/>
      <c r="CD135" s="372"/>
      <c r="CE135" s="372"/>
      <c r="CF135" s="372"/>
      <c r="CG135" s="372"/>
      <c r="CH135" s="372"/>
      <c r="CI135" s="372"/>
      <c r="CJ135" s="372"/>
    </row>
    <row r="136" spans="1:88" ht="14.25">
      <c r="A136" s="404"/>
      <c r="B136" s="405"/>
      <c r="C136" s="406"/>
      <c r="D136" s="407"/>
      <c r="E136" s="408"/>
      <c r="F136" s="408"/>
      <c r="G136" s="214"/>
      <c r="H136" s="213"/>
      <c r="I136" s="360" t="e">
        <f t="shared" si="55"/>
        <v>#N/A</v>
      </c>
      <c r="J136" s="361" t="e">
        <f t="shared" si="56"/>
        <v>#N/A</v>
      </c>
      <c r="K136" s="362" t="e">
        <f t="shared" si="52"/>
        <v>#N/A</v>
      </c>
      <c r="L136" s="362" t="e">
        <f t="shared" si="54"/>
        <v>#N/A</v>
      </c>
      <c r="M136" s="362" t="e">
        <f t="shared" si="57"/>
        <v>#N/A</v>
      </c>
      <c r="N136" s="363" t="e">
        <f t="shared" si="58"/>
        <v>#N/A</v>
      </c>
      <c r="O136" s="364"/>
      <c r="P136" s="364"/>
      <c r="Q136" s="365">
        <f t="shared" si="59"/>
        <v>0</v>
      </c>
      <c r="R136" s="365">
        <f t="shared" si="60"/>
        <v>0</v>
      </c>
      <c r="T136" s="366" t="e">
        <f t="shared" si="61"/>
        <v>#DIV/0!</v>
      </c>
      <c r="U136" s="366" t="str">
        <f>IF(COUNTIF(T$39:T136,T136)=1,T136,"")</f>
        <v/>
      </c>
      <c r="V136" s="366" t="e">
        <f t="shared" si="62"/>
        <v>#DIV/0!</v>
      </c>
      <c r="W136" s="366" t="str">
        <f>IF(COUNTIF(V$39:V136,V136)=1,V136,"")</f>
        <v/>
      </c>
      <c r="X136" s="366" t="e">
        <f t="shared" si="63"/>
        <v>#DIV/0!</v>
      </c>
      <c r="Y136" s="367"/>
      <c r="AB136" s="365">
        <f t="shared" si="64"/>
        <v>0</v>
      </c>
      <c r="AC136" s="365">
        <f t="shared" si="65"/>
        <v>0</v>
      </c>
      <c r="AE136" s="366" t="e">
        <f t="shared" si="53"/>
        <v>#DIV/0!</v>
      </c>
      <c r="AF136" s="366" t="str">
        <f>IF(COUNTIF(AE$39:AE136,AE136)=1,AE136,"")</f>
        <v/>
      </c>
      <c r="AG136" s="366" t="e">
        <f t="shared" si="66"/>
        <v>#DIV/0!</v>
      </c>
      <c r="AH136" s="366" t="str">
        <f>IF(COUNTIF(AG$39:AG136,AG136)=1,AG136,"")</f>
        <v/>
      </c>
      <c r="AI136" s="366" t="e">
        <f t="shared" si="67"/>
        <v>#DIV/0!</v>
      </c>
      <c r="AJ136" s="346"/>
      <c r="AK136" s="346"/>
      <c r="AL136" s="346" t="e">
        <f>IF(Summary!$G$39="TAGSUF",'Gross Service Units'!AF136*'Gross Service Units'!E136,'Gross Service Units'!E136*'Gross Service Units'!T136)</f>
        <v>#DIV/0!</v>
      </c>
      <c r="AM136" s="372"/>
      <c r="AN136" s="372"/>
      <c r="AO136" s="372"/>
      <c r="AP136" s="372"/>
      <c r="AQ136" s="372"/>
      <c r="AR136" s="372"/>
      <c r="AS136" s="372"/>
      <c r="AT136" s="372"/>
      <c r="AU136" s="372"/>
      <c r="AV136" s="372"/>
      <c r="AW136" s="372"/>
      <c r="AX136" s="372"/>
      <c r="AY136" s="372"/>
      <c r="AZ136" s="372"/>
      <c r="BA136" s="372"/>
      <c r="BB136" s="372"/>
      <c r="BC136" s="372"/>
      <c r="BD136" s="372"/>
      <c r="BE136" s="372"/>
      <c r="BF136" s="372"/>
      <c r="BG136" s="372"/>
      <c r="BH136" s="372"/>
      <c r="BI136" s="372"/>
      <c r="BJ136" s="372"/>
      <c r="BK136" s="372"/>
      <c r="BL136" s="372"/>
      <c r="BM136" s="372"/>
      <c r="BN136" s="372"/>
      <c r="BO136" s="372"/>
      <c r="BP136" s="372"/>
      <c r="BQ136" s="372"/>
      <c r="BR136" s="372"/>
      <c r="BS136" s="372"/>
      <c r="BT136" s="372"/>
      <c r="BU136" s="372"/>
      <c r="BV136" s="372"/>
      <c r="BW136" s="372"/>
      <c r="BX136" s="372"/>
      <c r="BY136" s="372"/>
      <c r="BZ136" s="372"/>
      <c r="CA136" s="372"/>
      <c r="CB136" s="372"/>
      <c r="CC136" s="372"/>
      <c r="CD136" s="372"/>
      <c r="CE136" s="372"/>
      <c r="CF136" s="372"/>
      <c r="CG136" s="372"/>
      <c r="CH136" s="372"/>
      <c r="CI136" s="372"/>
      <c r="CJ136" s="372"/>
    </row>
    <row r="137" spans="1:88" ht="14.25">
      <c r="A137" s="404"/>
      <c r="B137" s="405"/>
      <c r="C137" s="406"/>
      <c r="D137" s="407"/>
      <c r="E137" s="408"/>
      <c r="F137" s="408"/>
      <c r="G137" s="214"/>
      <c r="H137" s="213"/>
      <c r="I137" s="360" t="e">
        <f t="shared" si="55"/>
        <v>#N/A</v>
      </c>
      <c r="J137" s="361" t="e">
        <f t="shared" si="56"/>
        <v>#N/A</v>
      </c>
      <c r="K137" s="362" t="e">
        <f t="shared" si="52"/>
        <v>#N/A</v>
      </c>
      <c r="L137" s="362" t="e">
        <f t="shared" si="54"/>
        <v>#N/A</v>
      </c>
      <c r="M137" s="362" t="e">
        <f t="shared" si="57"/>
        <v>#N/A</v>
      </c>
      <c r="N137" s="363" t="e">
        <f t="shared" si="58"/>
        <v>#N/A</v>
      </c>
      <c r="O137" s="364"/>
      <c r="P137" s="364"/>
      <c r="Q137" s="365">
        <f t="shared" si="59"/>
        <v>0</v>
      </c>
      <c r="R137" s="365">
        <f t="shared" si="60"/>
        <v>0</v>
      </c>
      <c r="T137" s="366" t="e">
        <f t="shared" si="61"/>
        <v>#DIV/0!</v>
      </c>
      <c r="U137" s="366" t="str">
        <f>IF(COUNTIF(T$39:T137,T137)=1,T137,"")</f>
        <v/>
      </c>
      <c r="V137" s="366" t="e">
        <f t="shared" si="62"/>
        <v>#DIV/0!</v>
      </c>
      <c r="W137" s="366" t="str">
        <f>IF(COUNTIF(V$39:V137,V137)=1,V137,"")</f>
        <v/>
      </c>
      <c r="X137" s="366" t="e">
        <f t="shared" si="63"/>
        <v>#DIV/0!</v>
      </c>
      <c r="Y137" s="367"/>
      <c r="AB137" s="365">
        <f t="shared" si="64"/>
        <v>0</v>
      </c>
      <c r="AC137" s="365">
        <f t="shared" si="65"/>
        <v>0</v>
      </c>
      <c r="AE137" s="366" t="e">
        <f t="shared" si="53"/>
        <v>#DIV/0!</v>
      </c>
      <c r="AF137" s="366" t="str">
        <f>IF(COUNTIF(AE$39:AE137,AE137)=1,AE137,"")</f>
        <v/>
      </c>
      <c r="AG137" s="366" t="e">
        <f t="shared" si="66"/>
        <v>#DIV/0!</v>
      </c>
      <c r="AH137" s="366" t="str">
        <f>IF(COUNTIF(AG$39:AG137,AG137)=1,AG137,"")</f>
        <v/>
      </c>
      <c r="AI137" s="366" t="e">
        <f t="shared" si="67"/>
        <v>#DIV/0!</v>
      </c>
      <c r="AJ137" s="346"/>
      <c r="AK137" s="346"/>
      <c r="AL137" s="346" t="e">
        <f>IF(Summary!$G$39="TAGSUF",'Gross Service Units'!AF137*'Gross Service Units'!E137,'Gross Service Units'!E137*'Gross Service Units'!T137)</f>
        <v>#DIV/0!</v>
      </c>
      <c r="AM137" s="372"/>
      <c r="AN137" s="372"/>
      <c r="AO137" s="372"/>
      <c r="AP137" s="372"/>
      <c r="AQ137" s="372"/>
      <c r="AR137" s="372"/>
      <c r="AS137" s="372"/>
      <c r="AT137" s="372"/>
      <c r="AU137" s="372"/>
      <c r="AV137" s="372"/>
      <c r="AW137" s="372"/>
      <c r="AX137" s="372"/>
      <c r="AY137" s="372"/>
      <c r="AZ137" s="372"/>
      <c r="BA137" s="372"/>
      <c r="BB137" s="372"/>
      <c r="BC137" s="372"/>
      <c r="BD137" s="372"/>
      <c r="BE137" s="372"/>
      <c r="BF137" s="372"/>
      <c r="BG137" s="372"/>
      <c r="BH137" s="372"/>
      <c r="BI137" s="372"/>
      <c r="BJ137" s="372"/>
      <c r="BK137" s="372"/>
      <c r="BL137" s="372"/>
      <c r="BM137" s="372"/>
      <c r="BN137" s="372"/>
      <c r="BO137" s="372"/>
      <c r="BP137" s="372"/>
      <c r="BQ137" s="372"/>
      <c r="BR137" s="372"/>
      <c r="BS137" s="372"/>
      <c r="BT137" s="372"/>
      <c r="BU137" s="372"/>
      <c r="BV137" s="372"/>
      <c r="BW137" s="372"/>
      <c r="BX137" s="372"/>
      <c r="BY137" s="372"/>
      <c r="BZ137" s="372"/>
      <c r="CA137" s="372"/>
      <c r="CB137" s="372"/>
      <c r="CC137" s="372"/>
      <c r="CD137" s="372"/>
      <c r="CE137" s="372"/>
      <c r="CF137" s="372"/>
      <c r="CG137" s="372"/>
      <c r="CH137" s="372"/>
      <c r="CI137" s="372"/>
      <c r="CJ137" s="372"/>
    </row>
    <row r="138" spans="1:88" ht="14.25">
      <c r="A138" s="404"/>
      <c r="B138" s="405"/>
      <c r="C138" s="406"/>
      <c r="D138" s="407"/>
      <c r="E138" s="408"/>
      <c r="F138" s="408"/>
      <c r="G138" s="214"/>
      <c r="H138" s="213"/>
      <c r="I138" s="360" t="e">
        <f t="shared" si="55"/>
        <v>#N/A</v>
      </c>
      <c r="J138" s="361" t="e">
        <f t="shared" si="56"/>
        <v>#N/A</v>
      </c>
      <c r="K138" s="362" t="e">
        <f t="shared" si="52"/>
        <v>#N/A</v>
      </c>
      <c r="L138" s="362" t="e">
        <f t="shared" si="54"/>
        <v>#N/A</v>
      </c>
      <c r="M138" s="362" t="e">
        <f t="shared" si="57"/>
        <v>#N/A</v>
      </c>
      <c r="N138" s="363" t="e">
        <f t="shared" si="58"/>
        <v>#N/A</v>
      </c>
      <c r="O138" s="364"/>
      <c r="P138" s="364"/>
      <c r="Q138" s="365">
        <f t="shared" si="59"/>
        <v>0</v>
      </c>
      <c r="R138" s="365">
        <f t="shared" si="60"/>
        <v>0</v>
      </c>
      <c r="T138" s="366" t="e">
        <f t="shared" si="61"/>
        <v>#DIV/0!</v>
      </c>
      <c r="U138" s="366" t="str">
        <f>IF(COUNTIF(T$39:T138,T138)=1,T138,"")</f>
        <v/>
      </c>
      <c r="V138" s="366" t="e">
        <f t="shared" si="62"/>
        <v>#DIV/0!</v>
      </c>
      <c r="W138" s="366" t="str">
        <f>IF(COUNTIF(V$39:V138,V138)=1,V138,"")</f>
        <v/>
      </c>
      <c r="X138" s="366" t="e">
        <f t="shared" si="63"/>
        <v>#DIV/0!</v>
      </c>
      <c r="Y138" s="367"/>
      <c r="AB138" s="365">
        <f t="shared" si="64"/>
        <v>0</v>
      </c>
      <c r="AC138" s="365">
        <f t="shared" si="65"/>
        <v>0</v>
      </c>
      <c r="AE138" s="366" t="e">
        <f t="shared" si="53"/>
        <v>#DIV/0!</v>
      </c>
      <c r="AF138" s="366" t="str">
        <f>IF(COUNTIF(AE$39:AE138,AE138)=1,AE138,"")</f>
        <v/>
      </c>
      <c r="AG138" s="366" t="e">
        <f t="shared" si="66"/>
        <v>#DIV/0!</v>
      </c>
      <c r="AH138" s="366" t="str">
        <f>IF(COUNTIF(AG$39:AG138,AG138)=1,AG138,"")</f>
        <v/>
      </c>
      <c r="AI138" s="366" t="e">
        <f t="shared" si="67"/>
        <v>#DIV/0!</v>
      </c>
      <c r="AJ138" s="346"/>
      <c r="AK138" s="346"/>
      <c r="AL138" s="346" t="e">
        <f>IF(Summary!$G$39="TAGSUF",'Gross Service Units'!AF138*'Gross Service Units'!E138,'Gross Service Units'!E138*'Gross Service Units'!T138)</f>
        <v>#DIV/0!</v>
      </c>
      <c r="AM138" s="372"/>
      <c r="AN138" s="372"/>
      <c r="AO138" s="372"/>
      <c r="AP138" s="372"/>
      <c r="AQ138" s="372"/>
      <c r="AR138" s="372"/>
      <c r="AS138" s="372"/>
      <c r="AT138" s="372"/>
      <c r="AU138" s="372"/>
      <c r="AV138" s="372"/>
      <c r="AW138" s="372"/>
      <c r="AX138" s="372"/>
      <c r="AY138" s="372"/>
      <c r="AZ138" s="372"/>
      <c r="BA138" s="372"/>
      <c r="BB138" s="372"/>
      <c r="BC138" s="372"/>
      <c r="BD138" s="372"/>
      <c r="BE138" s="372"/>
      <c r="BF138" s="372"/>
      <c r="BG138" s="372"/>
      <c r="BH138" s="372"/>
      <c r="BI138" s="372"/>
      <c r="BJ138" s="372"/>
      <c r="BK138" s="372"/>
      <c r="BL138" s="372"/>
      <c r="BM138" s="372"/>
      <c r="BN138" s="372"/>
      <c r="BO138" s="372"/>
      <c r="BP138" s="372"/>
      <c r="BQ138" s="372"/>
      <c r="BR138" s="372"/>
      <c r="BS138" s="372"/>
      <c r="BT138" s="372"/>
      <c r="BU138" s="372"/>
      <c r="BV138" s="372"/>
      <c r="BW138" s="372"/>
      <c r="BX138" s="372"/>
      <c r="BY138" s="372"/>
      <c r="BZ138" s="372"/>
      <c r="CA138" s="372"/>
      <c r="CB138" s="372"/>
      <c r="CC138" s="372"/>
      <c r="CD138" s="372"/>
      <c r="CE138" s="372"/>
      <c r="CF138" s="372"/>
      <c r="CG138" s="372"/>
      <c r="CH138" s="372"/>
      <c r="CI138" s="372"/>
      <c r="CJ138" s="372"/>
    </row>
    <row r="139" spans="1:88" ht="14.25">
      <c r="A139" s="404"/>
      <c r="B139" s="405"/>
      <c r="C139" s="406"/>
      <c r="D139" s="407"/>
      <c r="E139" s="408"/>
      <c r="F139" s="408"/>
      <c r="G139" s="214"/>
      <c r="H139" s="213"/>
      <c r="I139" s="360" t="e">
        <f t="shared" si="55"/>
        <v>#N/A</v>
      </c>
      <c r="J139" s="361" t="e">
        <f t="shared" si="56"/>
        <v>#N/A</v>
      </c>
      <c r="K139" s="362" t="e">
        <f t="shared" si="52"/>
        <v>#N/A</v>
      </c>
      <c r="L139" s="362" t="e">
        <f t="shared" si="54"/>
        <v>#N/A</v>
      </c>
      <c r="M139" s="362" t="e">
        <f t="shared" si="57"/>
        <v>#N/A</v>
      </c>
      <c r="N139" s="363" t="e">
        <f t="shared" si="58"/>
        <v>#N/A</v>
      </c>
      <c r="O139" s="364"/>
      <c r="P139" s="364"/>
      <c r="Q139" s="365">
        <f t="shared" si="59"/>
        <v>0</v>
      </c>
      <c r="R139" s="365">
        <f t="shared" si="60"/>
        <v>0</v>
      </c>
      <c r="T139" s="366" t="e">
        <f t="shared" si="61"/>
        <v>#DIV/0!</v>
      </c>
      <c r="U139" s="366" t="str">
        <f>IF(COUNTIF(T$39:T139,T139)=1,T139,"")</f>
        <v/>
      </c>
      <c r="V139" s="366" t="e">
        <f t="shared" si="62"/>
        <v>#DIV/0!</v>
      </c>
      <c r="W139" s="366" t="str">
        <f>IF(COUNTIF(V$39:V139,V139)=1,V139,"")</f>
        <v/>
      </c>
      <c r="X139" s="366" t="e">
        <f t="shared" si="63"/>
        <v>#DIV/0!</v>
      </c>
      <c r="Y139" s="367"/>
      <c r="AB139" s="365">
        <f t="shared" si="64"/>
        <v>0</v>
      </c>
      <c r="AC139" s="365">
        <f t="shared" si="65"/>
        <v>0</v>
      </c>
      <c r="AE139" s="366" t="e">
        <f t="shared" si="53"/>
        <v>#DIV/0!</v>
      </c>
      <c r="AF139" s="366" t="str">
        <f>IF(COUNTIF(AE$39:AE139,AE139)=1,AE139,"")</f>
        <v/>
      </c>
      <c r="AG139" s="366" t="e">
        <f t="shared" si="66"/>
        <v>#DIV/0!</v>
      </c>
      <c r="AH139" s="366" t="str">
        <f>IF(COUNTIF(AG$39:AG139,AG139)=1,AG139,"")</f>
        <v/>
      </c>
      <c r="AI139" s="366" t="e">
        <f t="shared" si="67"/>
        <v>#DIV/0!</v>
      </c>
      <c r="AJ139" s="346"/>
      <c r="AK139" s="346"/>
      <c r="AL139" s="346" t="e">
        <f>IF(Summary!$G$39="TAGSUF",'Gross Service Units'!AF139*'Gross Service Units'!E139,'Gross Service Units'!E139*'Gross Service Units'!T139)</f>
        <v>#DIV/0!</v>
      </c>
      <c r="AM139" s="372"/>
      <c r="AN139" s="372"/>
      <c r="AO139" s="372"/>
      <c r="AP139" s="372"/>
      <c r="AQ139" s="372"/>
      <c r="AR139" s="372"/>
      <c r="AS139" s="372"/>
      <c r="AT139" s="372"/>
      <c r="AU139" s="372"/>
      <c r="AV139" s="372"/>
      <c r="AW139" s="372"/>
      <c r="AX139" s="372"/>
      <c r="AY139" s="372"/>
      <c r="AZ139" s="372"/>
      <c r="BA139" s="372"/>
      <c r="BB139" s="372"/>
      <c r="BC139" s="372"/>
      <c r="BD139" s="372"/>
      <c r="BE139" s="372"/>
      <c r="BF139" s="372"/>
      <c r="BG139" s="372"/>
      <c r="BH139" s="372"/>
      <c r="BI139" s="372"/>
      <c r="BJ139" s="372"/>
      <c r="BK139" s="372"/>
      <c r="BL139" s="372"/>
      <c r="BM139" s="372"/>
      <c r="BN139" s="372"/>
      <c r="BO139" s="372"/>
      <c r="BP139" s="372"/>
      <c r="BQ139" s="372"/>
      <c r="BR139" s="372"/>
      <c r="BS139" s="372"/>
      <c r="BT139" s="372"/>
      <c r="BU139" s="372"/>
      <c r="BV139" s="372"/>
      <c r="BW139" s="372"/>
      <c r="BX139" s="372"/>
      <c r="BY139" s="372"/>
      <c r="BZ139" s="372"/>
      <c r="CA139" s="372"/>
      <c r="CB139" s="372"/>
      <c r="CC139" s="372"/>
      <c r="CD139" s="372"/>
      <c r="CE139" s="372"/>
      <c r="CF139" s="372"/>
      <c r="CG139" s="372"/>
      <c r="CH139" s="372"/>
      <c r="CI139" s="372"/>
      <c r="CJ139" s="372"/>
    </row>
    <row r="140" spans="1:88" ht="14.25">
      <c r="A140" s="404"/>
      <c r="B140" s="405"/>
      <c r="C140" s="406"/>
      <c r="D140" s="407"/>
      <c r="E140" s="408"/>
      <c r="F140" s="408"/>
      <c r="G140" s="214"/>
      <c r="H140" s="213"/>
      <c r="I140" s="360" t="e">
        <f t="shared" si="55"/>
        <v>#N/A</v>
      </c>
      <c r="J140" s="361" t="e">
        <f t="shared" si="56"/>
        <v>#N/A</v>
      </c>
      <c r="K140" s="362" t="e">
        <f t="shared" si="52"/>
        <v>#N/A</v>
      </c>
      <c r="L140" s="362" t="e">
        <f t="shared" si="54"/>
        <v>#N/A</v>
      </c>
      <c r="M140" s="362" t="e">
        <f t="shared" si="57"/>
        <v>#N/A</v>
      </c>
      <c r="N140" s="363" t="e">
        <f t="shared" si="58"/>
        <v>#N/A</v>
      </c>
      <c r="O140" s="364"/>
      <c r="P140" s="364"/>
      <c r="Q140" s="365">
        <f t="shared" si="59"/>
        <v>0</v>
      </c>
      <c r="R140" s="365">
        <f t="shared" si="60"/>
        <v>0</v>
      </c>
      <c r="T140" s="366" t="e">
        <f t="shared" si="61"/>
        <v>#DIV/0!</v>
      </c>
      <c r="U140" s="366" t="str">
        <f>IF(COUNTIF(T$39:T140,T140)=1,T140,"")</f>
        <v/>
      </c>
      <c r="V140" s="366" t="e">
        <f t="shared" si="62"/>
        <v>#DIV/0!</v>
      </c>
      <c r="W140" s="366" t="str">
        <f>IF(COUNTIF(V$39:V140,V140)=1,V140,"")</f>
        <v/>
      </c>
      <c r="X140" s="366" t="e">
        <f t="shared" si="63"/>
        <v>#DIV/0!</v>
      </c>
      <c r="Y140" s="367"/>
      <c r="AB140" s="365">
        <f t="shared" si="64"/>
        <v>0</v>
      </c>
      <c r="AC140" s="365">
        <f t="shared" si="65"/>
        <v>0</v>
      </c>
      <c r="AE140" s="366" t="e">
        <f t="shared" si="53"/>
        <v>#DIV/0!</v>
      </c>
      <c r="AF140" s="366" t="str">
        <f>IF(COUNTIF(AE$39:AE140,AE140)=1,AE140,"")</f>
        <v/>
      </c>
      <c r="AG140" s="366" t="e">
        <f t="shared" si="66"/>
        <v>#DIV/0!</v>
      </c>
      <c r="AH140" s="366" t="str">
        <f>IF(COUNTIF(AG$39:AG140,AG140)=1,AG140,"")</f>
        <v/>
      </c>
      <c r="AI140" s="366" t="e">
        <f t="shared" si="67"/>
        <v>#DIV/0!</v>
      </c>
      <c r="AJ140" s="346"/>
      <c r="AK140" s="346"/>
      <c r="AL140" s="346" t="e">
        <f>IF(Summary!$G$39="TAGSUF",'Gross Service Units'!AF140*'Gross Service Units'!E140,'Gross Service Units'!E140*'Gross Service Units'!T140)</f>
        <v>#DIV/0!</v>
      </c>
      <c r="AM140" s="372"/>
      <c r="AN140" s="372"/>
      <c r="AO140" s="372"/>
      <c r="AP140" s="372"/>
      <c r="AQ140" s="372"/>
      <c r="AR140" s="372"/>
      <c r="AS140" s="372"/>
      <c r="AT140" s="372"/>
      <c r="AU140" s="372"/>
      <c r="AV140" s="372"/>
      <c r="AW140" s="372"/>
      <c r="AX140" s="372"/>
      <c r="AY140" s="372"/>
      <c r="AZ140" s="372"/>
      <c r="BA140" s="372"/>
      <c r="BB140" s="372"/>
      <c r="BC140" s="372"/>
      <c r="BD140" s="372"/>
      <c r="BE140" s="372"/>
      <c r="BF140" s="372"/>
      <c r="BG140" s="372"/>
      <c r="BH140" s="372"/>
      <c r="BI140" s="372"/>
      <c r="BJ140" s="372"/>
      <c r="BK140" s="372"/>
      <c r="BL140" s="372"/>
      <c r="BM140" s="372"/>
      <c r="BN140" s="372"/>
      <c r="BO140" s="372"/>
      <c r="BP140" s="372"/>
      <c r="BQ140" s="372"/>
      <c r="BR140" s="372"/>
      <c r="BS140" s="372"/>
      <c r="BT140" s="372"/>
      <c r="BU140" s="372"/>
      <c r="BV140" s="372"/>
      <c r="BW140" s="372"/>
      <c r="BX140" s="372"/>
      <c r="BY140" s="372"/>
      <c r="BZ140" s="372"/>
      <c r="CA140" s="372"/>
      <c r="CB140" s="372"/>
      <c r="CC140" s="372"/>
      <c r="CD140" s="372"/>
      <c r="CE140" s="372"/>
      <c r="CF140" s="372"/>
      <c r="CG140" s="372"/>
      <c r="CH140" s="372"/>
      <c r="CI140" s="372"/>
      <c r="CJ140" s="372"/>
    </row>
    <row r="141" spans="1:88" ht="14.25">
      <c r="A141" s="404"/>
      <c r="B141" s="405"/>
      <c r="C141" s="406"/>
      <c r="D141" s="407"/>
      <c r="E141" s="408"/>
      <c r="F141" s="408"/>
      <c r="G141" s="214"/>
      <c r="H141" s="213"/>
      <c r="I141" s="360" t="e">
        <f t="shared" si="55"/>
        <v>#N/A</v>
      </c>
      <c r="J141" s="361" t="e">
        <f t="shared" si="56"/>
        <v>#N/A</v>
      </c>
      <c r="K141" s="362" t="e">
        <f t="shared" si="52"/>
        <v>#N/A</v>
      </c>
      <c r="L141" s="362" t="e">
        <f t="shared" si="54"/>
        <v>#N/A</v>
      </c>
      <c r="M141" s="362" t="e">
        <f t="shared" si="57"/>
        <v>#N/A</v>
      </c>
      <c r="N141" s="363" t="e">
        <f t="shared" si="58"/>
        <v>#N/A</v>
      </c>
      <c r="O141" s="364"/>
      <c r="P141" s="364"/>
      <c r="Q141" s="365">
        <f t="shared" si="59"/>
        <v>0</v>
      </c>
      <c r="R141" s="365">
        <f t="shared" si="60"/>
        <v>0</v>
      </c>
      <c r="T141" s="366" t="e">
        <f t="shared" si="61"/>
        <v>#DIV/0!</v>
      </c>
      <c r="U141" s="366" t="str">
        <f>IF(COUNTIF(T$39:T141,T141)=1,T141,"")</f>
        <v/>
      </c>
      <c r="V141" s="366" t="e">
        <f t="shared" si="62"/>
        <v>#DIV/0!</v>
      </c>
      <c r="W141" s="366" t="str">
        <f>IF(COUNTIF(V$39:V141,V141)=1,V141,"")</f>
        <v/>
      </c>
      <c r="X141" s="366" t="e">
        <f t="shared" si="63"/>
        <v>#DIV/0!</v>
      </c>
      <c r="Y141" s="367"/>
      <c r="AB141" s="365">
        <f t="shared" si="64"/>
        <v>0</v>
      </c>
      <c r="AC141" s="365">
        <f t="shared" si="65"/>
        <v>0</v>
      </c>
      <c r="AE141" s="366" t="e">
        <f t="shared" si="53"/>
        <v>#DIV/0!</v>
      </c>
      <c r="AF141" s="366" t="str">
        <f>IF(COUNTIF(AE$39:AE141,AE141)=1,AE141,"")</f>
        <v/>
      </c>
      <c r="AG141" s="366" t="e">
        <f t="shared" si="66"/>
        <v>#DIV/0!</v>
      </c>
      <c r="AH141" s="366" t="str">
        <f>IF(COUNTIF(AG$39:AG141,AG141)=1,AG141,"")</f>
        <v/>
      </c>
      <c r="AI141" s="366" t="e">
        <f t="shared" si="67"/>
        <v>#DIV/0!</v>
      </c>
      <c r="AJ141" s="346"/>
      <c r="AK141" s="346"/>
      <c r="AL141" s="346" t="e">
        <f>IF(Summary!$G$39="TAGSUF",'Gross Service Units'!AF141*'Gross Service Units'!E141,'Gross Service Units'!E141*'Gross Service Units'!T141)</f>
        <v>#DIV/0!</v>
      </c>
      <c r="AM141" s="372"/>
      <c r="AN141" s="372"/>
      <c r="AO141" s="372"/>
      <c r="AP141" s="372"/>
      <c r="AQ141" s="372"/>
      <c r="AR141" s="372"/>
      <c r="AS141" s="372"/>
      <c r="AT141" s="372"/>
      <c r="AU141" s="372"/>
      <c r="AV141" s="372"/>
      <c r="AW141" s="372"/>
      <c r="AX141" s="372"/>
      <c r="AY141" s="372"/>
      <c r="AZ141" s="372"/>
      <c r="BA141" s="372"/>
      <c r="BB141" s="372"/>
      <c r="BC141" s="372"/>
      <c r="BD141" s="372"/>
      <c r="BE141" s="372"/>
      <c r="BF141" s="372"/>
      <c r="BG141" s="372"/>
      <c r="BH141" s="372"/>
      <c r="BI141" s="372"/>
      <c r="BJ141" s="372"/>
      <c r="BK141" s="372"/>
      <c r="BL141" s="372"/>
      <c r="BM141" s="372"/>
      <c r="BN141" s="372"/>
      <c r="BO141" s="372"/>
      <c r="BP141" s="372"/>
      <c r="BQ141" s="372"/>
      <c r="BR141" s="372"/>
      <c r="BS141" s="372"/>
      <c r="BT141" s="372"/>
      <c r="BU141" s="372"/>
      <c r="BV141" s="372"/>
      <c r="BW141" s="372"/>
      <c r="BX141" s="372"/>
      <c r="BY141" s="372"/>
      <c r="BZ141" s="372"/>
      <c r="CA141" s="372"/>
      <c r="CB141" s="372"/>
      <c r="CC141" s="372"/>
      <c r="CD141" s="372"/>
      <c r="CE141" s="372"/>
      <c r="CF141" s="372"/>
      <c r="CG141" s="372"/>
      <c r="CH141" s="372"/>
      <c r="CI141" s="372"/>
      <c r="CJ141" s="372"/>
    </row>
    <row r="142" spans="1:88" ht="14.25">
      <c r="A142" s="404"/>
      <c r="B142" s="405"/>
      <c r="C142" s="406"/>
      <c r="D142" s="407"/>
      <c r="E142" s="408"/>
      <c r="F142" s="408"/>
      <c r="G142" s="214"/>
      <c r="H142" s="213"/>
      <c r="I142" s="360" t="e">
        <f t="shared" si="55"/>
        <v>#N/A</v>
      </c>
      <c r="J142" s="361" t="e">
        <f t="shared" si="56"/>
        <v>#N/A</v>
      </c>
      <c r="K142" s="362" t="e">
        <f t="shared" si="52"/>
        <v>#N/A</v>
      </c>
      <c r="L142" s="362" t="e">
        <f t="shared" si="54"/>
        <v>#N/A</v>
      </c>
      <c r="M142" s="362" t="e">
        <f t="shared" si="57"/>
        <v>#N/A</v>
      </c>
      <c r="N142" s="363" t="e">
        <f t="shared" si="58"/>
        <v>#N/A</v>
      </c>
      <c r="O142" s="364"/>
      <c r="P142" s="364"/>
      <c r="Q142" s="365">
        <f t="shared" si="59"/>
        <v>0</v>
      </c>
      <c r="R142" s="365">
        <f t="shared" si="60"/>
        <v>0</v>
      </c>
      <c r="T142" s="366" t="e">
        <f t="shared" si="61"/>
        <v>#DIV/0!</v>
      </c>
      <c r="U142" s="366" t="str">
        <f>IF(COUNTIF(T$39:T142,T142)=1,T142,"")</f>
        <v/>
      </c>
      <c r="V142" s="366" t="e">
        <f t="shared" si="62"/>
        <v>#DIV/0!</v>
      </c>
      <c r="W142" s="366" t="str">
        <f>IF(COUNTIF(V$39:V142,V142)=1,V142,"")</f>
        <v/>
      </c>
      <c r="X142" s="366" t="e">
        <f t="shared" si="63"/>
        <v>#DIV/0!</v>
      </c>
      <c r="Y142" s="367"/>
      <c r="AB142" s="365">
        <f t="shared" si="64"/>
        <v>0</v>
      </c>
      <c r="AC142" s="365">
        <f t="shared" si="65"/>
        <v>0</v>
      </c>
      <c r="AE142" s="366" t="e">
        <f t="shared" si="53"/>
        <v>#DIV/0!</v>
      </c>
      <c r="AF142" s="366" t="str">
        <f>IF(COUNTIF(AE$39:AE142,AE142)=1,AE142,"")</f>
        <v/>
      </c>
      <c r="AG142" s="366" t="e">
        <f t="shared" si="66"/>
        <v>#DIV/0!</v>
      </c>
      <c r="AH142" s="366" t="str">
        <f>IF(COUNTIF(AG$39:AG142,AG142)=1,AG142,"")</f>
        <v/>
      </c>
      <c r="AI142" s="366" t="e">
        <f t="shared" si="67"/>
        <v>#DIV/0!</v>
      </c>
      <c r="AJ142" s="346"/>
      <c r="AK142" s="346"/>
      <c r="AL142" s="346" t="e">
        <f>IF(Summary!$G$39="TAGSUF",'Gross Service Units'!AF142*'Gross Service Units'!E142,'Gross Service Units'!E142*'Gross Service Units'!T142)</f>
        <v>#DIV/0!</v>
      </c>
      <c r="AM142" s="372"/>
      <c r="AN142" s="372"/>
      <c r="AO142" s="372"/>
      <c r="AP142" s="372"/>
      <c r="AQ142" s="372"/>
      <c r="AR142" s="372"/>
      <c r="AS142" s="372"/>
      <c r="AT142" s="372"/>
      <c r="AU142" s="372"/>
      <c r="AV142" s="372"/>
      <c r="AW142" s="372"/>
      <c r="AX142" s="372"/>
      <c r="AY142" s="372"/>
      <c r="AZ142" s="372"/>
      <c r="BA142" s="372"/>
      <c r="BB142" s="372"/>
      <c r="BC142" s="372"/>
      <c r="BD142" s="372"/>
      <c r="BE142" s="372"/>
      <c r="BF142" s="372"/>
      <c r="BG142" s="372"/>
      <c r="BH142" s="372"/>
      <c r="BI142" s="372"/>
      <c r="BJ142" s="372"/>
      <c r="BK142" s="372"/>
      <c r="BL142" s="372"/>
      <c r="BM142" s="372"/>
      <c r="BN142" s="372"/>
      <c r="BO142" s="372"/>
      <c r="BP142" s="372"/>
      <c r="BQ142" s="372"/>
      <c r="BR142" s="372"/>
      <c r="BS142" s="372"/>
      <c r="BT142" s="372"/>
      <c r="BU142" s="372"/>
      <c r="BV142" s="372"/>
      <c r="BW142" s="372"/>
      <c r="BX142" s="372"/>
      <c r="BY142" s="372"/>
      <c r="BZ142" s="372"/>
      <c r="CA142" s="372"/>
      <c r="CB142" s="372"/>
      <c r="CC142" s="372"/>
      <c r="CD142" s="372"/>
      <c r="CE142" s="372"/>
      <c r="CF142" s="372"/>
      <c r="CG142" s="372"/>
      <c r="CH142" s="372"/>
      <c r="CI142" s="372"/>
      <c r="CJ142" s="372"/>
    </row>
    <row r="143" spans="1:88" ht="14.25">
      <c r="A143" s="404"/>
      <c r="B143" s="405"/>
      <c r="C143" s="406"/>
      <c r="D143" s="407"/>
      <c r="E143" s="408"/>
      <c r="F143" s="408"/>
      <c r="G143" s="214"/>
      <c r="H143" s="213"/>
      <c r="I143" s="360" t="e">
        <f t="shared" si="55"/>
        <v>#N/A</v>
      </c>
      <c r="J143" s="361" t="e">
        <f t="shared" si="56"/>
        <v>#N/A</v>
      </c>
      <c r="K143" s="362" t="e">
        <f t="shared" si="52"/>
        <v>#N/A</v>
      </c>
      <c r="L143" s="362" t="e">
        <f t="shared" si="54"/>
        <v>#N/A</v>
      </c>
      <c r="M143" s="362" t="e">
        <f t="shared" si="57"/>
        <v>#N/A</v>
      </c>
      <c r="N143" s="363" t="e">
        <f t="shared" si="58"/>
        <v>#N/A</v>
      </c>
      <c r="O143" s="364"/>
      <c r="P143" s="364"/>
      <c r="Q143" s="365">
        <f t="shared" si="59"/>
        <v>0</v>
      </c>
      <c r="R143" s="365">
        <f t="shared" si="60"/>
        <v>0</v>
      </c>
      <c r="T143" s="366" t="e">
        <f t="shared" si="61"/>
        <v>#DIV/0!</v>
      </c>
      <c r="U143" s="366" t="str">
        <f>IF(COUNTIF(T$39:T143,T143)=1,T143,"")</f>
        <v/>
      </c>
      <c r="V143" s="366" t="e">
        <f t="shared" si="62"/>
        <v>#DIV/0!</v>
      </c>
      <c r="W143" s="366" t="str">
        <f>IF(COUNTIF(V$39:V143,V143)=1,V143,"")</f>
        <v/>
      </c>
      <c r="X143" s="366" t="e">
        <f t="shared" si="63"/>
        <v>#DIV/0!</v>
      </c>
      <c r="Y143" s="367"/>
      <c r="AB143" s="365">
        <f t="shared" si="64"/>
        <v>0</v>
      </c>
      <c r="AC143" s="365">
        <f t="shared" si="65"/>
        <v>0</v>
      </c>
      <c r="AE143" s="366" t="e">
        <f t="shared" si="53"/>
        <v>#DIV/0!</v>
      </c>
      <c r="AF143" s="366" t="str">
        <f>IF(COUNTIF(AE$39:AE143,AE143)=1,AE143,"")</f>
        <v/>
      </c>
      <c r="AG143" s="366" t="e">
        <f t="shared" si="66"/>
        <v>#DIV/0!</v>
      </c>
      <c r="AH143" s="366" t="str">
        <f>IF(COUNTIF(AG$39:AG143,AG143)=1,AG143,"")</f>
        <v/>
      </c>
      <c r="AI143" s="366" t="e">
        <f t="shared" si="67"/>
        <v>#DIV/0!</v>
      </c>
      <c r="AJ143" s="346"/>
      <c r="AK143" s="346"/>
      <c r="AL143" s="346" t="e">
        <f>IF(Summary!$G$39="TAGSUF",'Gross Service Units'!AF143*'Gross Service Units'!E143,'Gross Service Units'!E143*'Gross Service Units'!T143)</f>
        <v>#DIV/0!</v>
      </c>
      <c r="AM143" s="372"/>
      <c r="AN143" s="372"/>
      <c r="AO143" s="372"/>
      <c r="AP143" s="372"/>
      <c r="AQ143" s="372"/>
      <c r="AR143" s="372"/>
      <c r="AS143" s="372"/>
      <c r="AT143" s="372"/>
      <c r="AU143" s="372"/>
      <c r="AV143" s="372"/>
      <c r="AW143" s="372"/>
      <c r="AX143" s="372"/>
      <c r="AY143" s="372"/>
      <c r="AZ143" s="372"/>
      <c r="BA143" s="372"/>
      <c r="BB143" s="372"/>
      <c r="BC143" s="372"/>
      <c r="BD143" s="372"/>
      <c r="BE143" s="372"/>
      <c r="BF143" s="372"/>
      <c r="BG143" s="372"/>
      <c r="BH143" s="372"/>
      <c r="BI143" s="372"/>
      <c r="BJ143" s="372"/>
      <c r="BK143" s="372"/>
      <c r="BL143" s="372"/>
      <c r="BM143" s="372"/>
      <c r="BN143" s="372"/>
      <c r="BO143" s="372"/>
      <c r="BP143" s="372"/>
      <c r="BQ143" s="372"/>
      <c r="BR143" s="372"/>
      <c r="BS143" s="372"/>
      <c r="BT143" s="372"/>
      <c r="BU143" s="372"/>
      <c r="BV143" s="372"/>
      <c r="BW143" s="372"/>
      <c r="BX143" s="372"/>
      <c r="BY143" s="372"/>
      <c r="BZ143" s="372"/>
      <c r="CA143" s="372"/>
      <c r="CB143" s="372"/>
      <c r="CC143" s="372"/>
      <c r="CD143" s="372"/>
      <c r="CE143" s="372"/>
      <c r="CF143" s="372"/>
      <c r="CG143" s="372"/>
      <c r="CH143" s="372"/>
      <c r="CI143" s="372"/>
      <c r="CJ143" s="372"/>
    </row>
    <row r="144" spans="1:88" ht="14.25">
      <c r="A144" s="404"/>
      <c r="B144" s="405"/>
      <c r="C144" s="406"/>
      <c r="D144" s="407"/>
      <c r="E144" s="408"/>
      <c r="F144" s="408"/>
      <c r="G144" s="214"/>
      <c r="H144" s="213"/>
      <c r="I144" s="360" t="e">
        <f t="shared" si="55"/>
        <v>#N/A</v>
      </c>
      <c r="J144" s="361" t="e">
        <f t="shared" si="56"/>
        <v>#N/A</v>
      </c>
      <c r="K144" s="362" t="e">
        <f t="shared" si="52"/>
        <v>#N/A</v>
      </c>
      <c r="L144" s="362" t="e">
        <f t="shared" si="54"/>
        <v>#N/A</v>
      </c>
      <c r="M144" s="362" t="e">
        <f t="shared" si="57"/>
        <v>#N/A</v>
      </c>
      <c r="N144" s="363" t="e">
        <f t="shared" si="58"/>
        <v>#N/A</v>
      </c>
      <c r="O144" s="364"/>
      <c r="P144" s="364"/>
      <c r="Q144" s="365">
        <f t="shared" si="59"/>
        <v>0</v>
      </c>
      <c r="R144" s="365">
        <f t="shared" si="60"/>
        <v>0</v>
      </c>
      <c r="T144" s="366" t="e">
        <f t="shared" si="61"/>
        <v>#DIV/0!</v>
      </c>
      <c r="U144" s="366" t="str">
        <f>IF(COUNTIF(T$39:T144,T144)=1,T144,"")</f>
        <v/>
      </c>
      <c r="V144" s="366" t="e">
        <f t="shared" si="62"/>
        <v>#DIV/0!</v>
      </c>
      <c r="W144" s="366" t="str">
        <f>IF(COUNTIF(V$39:V144,V144)=1,V144,"")</f>
        <v/>
      </c>
      <c r="X144" s="366" t="e">
        <f t="shared" si="63"/>
        <v>#DIV/0!</v>
      </c>
      <c r="Y144" s="367"/>
      <c r="AB144" s="365">
        <f t="shared" si="64"/>
        <v>0</v>
      </c>
      <c r="AC144" s="365">
        <f t="shared" si="65"/>
        <v>0</v>
      </c>
      <c r="AE144" s="366" t="e">
        <f t="shared" si="53"/>
        <v>#DIV/0!</v>
      </c>
      <c r="AF144" s="366" t="str">
        <f>IF(COUNTIF(AE$39:AE144,AE144)=1,AE144,"")</f>
        <v/>
      </c>
      <c r="AG144" s="366" t="e">
        <f t="shared" si="66"/>
        <v>#DIV/0!</v>
      </c>
      <c r="AH144" s="366" t="str">
        <f>IF(COUNTIF(AG$39:AG144,AG144)=1,AG144,"")</f>
        <v/>
      </c>
      <c r="AI144" s="366" t="e">
        <f t="shared" si="67"/>
        <v>#DIV/0!</v>
      </c>
      <c r="AJ144" s="346"/>
      <c r="AK144" s="346"/>
      <c r="AL144" s="346" t="e">
        <f>IF(Summary!$G$39="TAGSUF",'Gross Service Units'!AF144*'Gross Service Units'!E144,'Gross Service Units'!E144*'Gross Service Units'!T144)</f>
        <v>#DIV/0!</v>
      </c>
      <c r="AM144" s="372"/>
      <c r="AN144" s="372"/>
      <c r="AO144" s="372"/>
      <c r="AP144" s="372"/>
      <c r="AQ144" s="372"/>
      <c r="AR144" s="372"/>
      <c r="AS144" s="372"/>
      <c r="AT144" s="372"/>
      <c r="AU144" s="372"/>
      <c r="AV144" s="372"/>
      <c r="AW144" s="372"/>
      <c r="AX144" s="372"/>
      <c r="AY144" s="372"/>
      <c r="AZ144" s="372"/>
      <c r="BA144" s="372"/>
      <c r="BB144" s="372"/>
      <c r="BC144" s="372"/>
      <c r="BD144" s="372"/>
      <c r="BE144" s="372"/>
      <c r="BF144" s="372"/>
      <c r="BG144" s="372"/>
      <c r="BH144" s="372"/>
      <c r="BI144" s="372"/>
      <c r="BJ144" s="372"/>
      <c r="BK144" s="372"/>
      <c r="BL144" s="372"/>
      <c r="BM144" s="372"/>
      <c r="BN144" s="372"/>
      <c r="BO144" s="372"/>
      <c r="BP144" s="372"/>
      <c r="BQ144" s="372"/>
      <c r="BR144" s="372"/>
      <c r="BS144" s="372"/>
      <c r="BT144" s="372"/>
      <c r="BU144" s="372"/>
      <c r="BV144" s="372"/>
      <c r="BW144" s="372"/>
      <c r="BX144" s="372"/>
      <c r="BY144" s="372"/>
      <c r="BZ144" s="372"/>
      <c r="CA144" s="372"/>
      <c r="CB144" s="372"/>
      <c r="CC144" s="372"/>
      <c r="CD144" s="372"/>
      <c r="CE144" s="372"/>
      <c r="CF144" s="372"/>
      <c r="CG144" s="372"/>
      <c r="CH144" s="372"/>
      <c r="CI144" s="372"/>
      <c r="CJ144" s="372"/>
    </row>
    <row r="145" spans="1:88" ht="14.25">
      <c r="A145" s="404"/>
      <c r="B145" s="405"/>
      <c r="C145" s="406"/>
      <c r="D145" s="407"/>
      <c r="E145" s="408"/>
      <c r="F145" s="408"/>
      <c r="G145" s="214"/>
      <c r="H145" s="213"/>
      <c r="I145" s="360" t="e">
        <f t="shared" si="55"/>
        <v>#N/A</v>
      </c>
      <c r="J145" s="361" t="e">
        <f t="shared" si="56"/>
        <v>#N/A</v>
      </c>
      <c r="K145" s="362" t="e">
        <f t="shared" si="52"/>
        <v>#N/A</v>
      </c>
      <c r="L145" s="362" t="e">
        <f t="shared" si="54"/>
        <v>#N/A</v>
      </c>
      <c r="M145" s="362" t="e">
        <f t="shared" si="57"/>
        <v>#N/A</v>
      </c>
      <c r="N145" s="363" t="e">
        <f t="shared" si="58"/>
        <v>#N/A</v>
      </c>
      <c r="O145" s="364"/>
      <c r="P145" s="364"/>
      <c r="Q145" s="365">
        <f t="shared" si="59"/>
        <v>0</v>
      </c>
      <c r="R145" s="365">
        <f t="shared" si="60"/>
        <v>0</v>
      </c>
      <c r="T145" s="366" t="e">
        <f t="shared" si="61"/>
        <v>#DIV/0!</v>
      </c>
      <c r="U145" s="366" t="str">
        <f>IF(COUNTIF(T$39:T145,T145)=1,T145,"")</f>
        <v/>
      </c>
      <c r="V145" s="366" t="e">
        <f t="shared" si="62"/>
        <v>#DIV/0!</v>
      </c>
      <c r="W145" s="366" t="str">
        <f>IF(COUNTIF(V$39:V145,V145)=1,V145,"")</f>
        <v/>
      </c>
      <c r="X145" s="366" t="e">
        <f t="shared" si="63"/>
        <v>#DIV/0!</v>
      </c>
      <c r="Y145" s="367"/>
      <c r="AB145" s="365">
        <f t="shared" si="64"/>
        <v>0</v>
      </c>
      <c r="AC145" s="365">
        <f t="shared" si="65"/>
        <v>0</v>
      </c>
      <c r="AE145" s="366" t="e">
        <f t="shared" si="53"/>
        <v>#DIV/0!</v>
      </c>
      <c r="AF145" s="366" t="str">
        <f>IF(COUNTIF(AE$39:AE145,AE145)=1,AE145,"")</f>
        <v/>
      </c>
      <c r="AG145" s="366" t="e">
        <f t="shared" si="66"/>
        <v>#DIV/0!</v>
      </c>
      <c r="AH145" s="366" t="str">
        <f>IF(COUNTIF(AG$39:AG145,AG145)=1,AG145,"")</f>
        <v/>
      </c>
      <c r="AI145" s="366" t="e">
        <f t="shared" si="67"/>
        <v>#DIV/0!</v>
      </c>
      <c r="AJ145" s="346"/>
      <c r="AK145" s="346"/>
      <c r="AL145" s="346" t="e">
        <f>IF(Summary!$G$39="TAGSUF",'Gross Service Units'!AF145*'Gross Service Units'!E145,'Gross Service Units'!E145*'Gross Service Units'!T145)</f>
        <v>#DIV/0!</v>
      </c>
      <c r="AM145" s="372"/>
      <c r="AN145" s="372"/>
      <c r="AO145" s="372"/>
      <c r="AP145" s="372"/>
      <c r="AQ145" s="372"/>
      <c r="AR145" s="372"/>
      <c r="AS145" s="372"/>
      <c r="AT145" s="372"/>
      <c r="AU145" s="372"/>
      <c r="AV145" s="372"/>
      <c r="AW145" s="372"/>
      <c r="AX145" s="372"/>
      <c r="AY145" s="372"/>
      <c r="AZ145" s="372"/>
      <c r="BA145" s="372"/>
      <c r="BB145" s="372"/>
      <c r="BC145" s="372"/>
      <c r="BD145" s="372"/>
      <c r="BE145" s="372"/>
      <c r="BF145" s="372"/>
      <c r="BG145" s="372"/>
      <c r="BH145" s="372"/>
      <c r="BI145" s="372"/>
      <c r="BJ145" s="372"/>
      <c r="BK145" s="372"/>
      <c r="BL145" s="372"/>
      <c r="BM145" s="372"/>
      <c r="BN145" s="372"/>
      <c r="BO145" s="372"/>
      <c r="BP145" s="372"/>
      <c r="BQ145" s="372"/>
      <c r="BR145" s="372"/>
      <c r="BS145" s="372"/>
      <c r="BT145" s="372"/>
      <c r="BU145" s="372"/>
      <c r="BV145" s="372"/>
      <c r="BW145" s="372"/>
      <c r="BX145" s="372"/>
      <c r="BY145" s="372"/>
      <c r="BZ145" s="372"/>
      <c r="CA145" s="372"/>
      <c r="CB145" s="372"/>
      <c r="CC145" s="372"/>
      <c r="CD145" s="372"/>
      <c r="CE145" s="372"/>
      <c r="CF145" s="372"/>
      <c r="CG145" s="372"/>
      <c r="CH145" s="372"/>
      <c r="CI145" s="372"/>
      <c r="CJ145" s="372"/>
    </row>
    <row r="146" spans="1:88" ht="14.25">
      <c r="A146" s="404"/>
      <c r="B146" s="405"/>
      <c r="C146" s="406"/>
      <c r="D146" s="407"/>
      <c r="E146" s="408"/>
      <c r="F146" s="408"/>
      <c r="G146" s="214"/>
      <c r="H146" s="213"/>
      <c r="I146" s="360" t="e">
        <f t="shared" si="55"/>
        <v>#N/A</v>
      </c>
      <c r="J146" s="361" t="e">
        <f t="shared" si="56"/>
        <v>#N/A</v>
      </c>
      <c r="K146" s="362" t="e">
        <f t="shared" si="52"/>
        <v>#N/A</v>
      </c>
      <c r="L146" s="362" t="e">
        <f t="shared" si="54"/>
        <v>#N/A</v>
      </c>
      <c r="M146" s="362" t="e">
        <f t="shared" si="57"/>
        <v>#N/A</v>
      </c>
      <c r="N146" s="363" t="e">
        <f t="shared" si="58"/>
        <v>#N/A</v>
      </c>
      <c r="O146" s="364"/>
      <c r="P146" s="364"/>
      <c r="Q146" s="365">
        <f t="shared" si="59"/>
        <v>0</v>
      </c>
      <c r="R146" s="365">
        <f t="shared" si="60"/>
        <v>0</v>
      </c>
      <c r="T146" s="366" t="e">
        <f t="shared" si="61"/>
        <v>#DIV/0!</v>
      </c>
      <c r="U146" s="366" t="str">
        <f>IF(COUNTIF(T$39:T146,T146)=1,T146,"")</f>
        <v/>
      </c>
      <c r="V146" s="366" t="e">
        <f t="shared" si="62"/>
        <v>#DIV/0!</v>
      </c>
      <c r="W146" s="366" t="str">
        <f>IF(COUNTIF(V$39:V146,V146)=1,V146,"")</f>
        <v/>
      </c>
      <c r="X146" s="366" t="e">
        <f t="shared" si="63"/>
        <v>#DIV/0!</v>
      </c>
      <c r="Y146" s="367"/>
      <c r="AB146" s="365">
        <f t="shared" si="64"/>
        <v>0</v>
      </c>
      <c r="AC146" s="365">
        <f t="shared" si="65"/>
        <v>0</v>
      </c>
      <c r="AE146" s="366" t="e">
        <f t="shared" si="53"/>
        <v>#DIV/0!</v>
      </c>
      <c r="AF146" s="366" t="str">
        <f>IF(COUNTIF(AE$39:AE146,AE146)=1,AE146,"")</f>
        <v/>
      </c>
      <c r="AG146" s="366" t="e">
        <f t="shared" si="66"/>
        <v>#DIV/0!</v>
      </c>
      <c r="AH146" s="366" t="str">
        <f>IF(COUNTIF(AG$39:AG146,AG146)=1,AG146,"")</f>
        <v/>
      </c>
      <c r="AI146" s="366" t="e">
        <f t="shared" si="67"/>
        <v>#DIV/0!</v>
      </c>
      <c r="AJ146" s="346"/>
      <c r="AK146" s="346"/>
      <c r="AL146" s="346" t="e">
        <f>IF(Summary!$G$39="TAGSUF",'Gross Service Units'!AF146*'Gross Service Units'!E146,'Gross Service Units'!E146*'Gross Service Units'!T146)</f>
        <v>#DIV/0!</v>
      </c>
      <c r="AM146" s="372"/>
      <c r="AN146" s="372"/>
      <c r="AO146" s="372"/>
      <c r="AP146" s="372"/>
      <c r="AQ146" s="372"/>
      <c r="AR146" s="372"/>
      <c r="AS146" s="372"/>
      <c r="AT146" s="372"/>
      <c r="AU146" s="372"/>
      <c r="AV146" s="372"/>
      <c r="AW146" s="372"/>
      <c r="AX146" s="372"/>
      <c r="AY146" s="372"/>
      <c r="AZ146" s="372"/>
      <c r="BA146" s="372"/>
      <c r="BB146" s="372"/>
      <c r="BC146" s="372"/>
      <c r="BD146" s="372"/>
      <c r="BE146" s="372"/>
      <c r="BF146" s="372"/>
      <c r="BG146" s="372"/>
      <c r="BH146" s="372"/>
      <c r="BI146" s="372"/>
      <c r="BJ146" s="372"/>
      <c r="BK146" s="372"/>
      <c r="BL146" s="372"/>
      <c r="BM146" s="372"/>
      <c r="BN146" s="372"/>
      <c r="BO146" s="372"/>
      <c r="BP146" s="372"/>
      <c r="BQ146" s="372"/>
      <c r="BR146" s="372"/>
      <c r="BS146" s="372"/>
      <c r="BT146" s="372"/>
      <c r="BU146" s="372"/>
      <c r="BV146" s="372"/>
      <c r="BW146" s="372"/>
      <c r="BX146" s="372"/>
      <c r="BY146" s="372"/>
      <c r="BZ146" s="372"/>
      <c r="CA146" s="372"/>
      <c r="CB146" s="372"/>
      <c r="CC146" s="372"/>
      <c r="CD146" s="372"/>
      <c r="CE146" s="372"/>
      <c r="CF146" s="372"/>
      <c r="CG146" s="372"/>
      <c r="CH146" s="372"/>
      <c r="CI146" s="372"/>
      <c r="CJ146" s="372"/>
    </row>
    <row r="147" spans="1:88" ht="14.25">
      <c r="A147" s="404"/>
      <c r="B147" s="405"/>
      <c r="C147" s="406"/>
      <c r="D147" s="407"/>
      <c r="E147" s="408"/>
      <c r="F147" s="408"/>
      <c r="G147" s="214"/>
      <c r="H147" s="213"/>
      <c r="I147" s="360" t="e">
        <f t="shared" si="55"/>
        <v>#N/A</v>
      </c>
      <c r="J147" s="361" t="e">
        <f t="shared" si="56"/>
        <v>#N/A</v>
      </c>
      <c r="K147" s="362" t="e">
        <f t="shared" si="52"/>
        <v>#N/A</v>
      </c>
      <c r="L147" s="362" t="e">
        <f t="shared" si="54"/>
        <v>#N/A</v>
      </c>
      <c r="M147" s="362" t="e">
        <f t="shared" si="57"/>
        <v>#N/A</v>
      </c>
      <c r="N147" s="363" t="e">
        <f t="shared" si="58"/>
        <v>#N/A</v>
      </c>
      <c r="O147" s="364"/>
      <c r="P147" s="364"/>
      <c r="Q147" s="365">
        <f t="shared" si="59"/>
        <v>0</v>
      </c>
      <c r="R147" s="365">
        <f t="shared" si="60"/>
        <v>0</v>
      </c>
      <c r="T147" s="366" t="e">
        <f t="shared" si="61"/>
        <v>#DIV/0!</v>
      </c>
      <c r="U147" s="366" t="str">
        <f>IF(COUNTIF(T$39:T147,T147)=1,T147,"")</f>
        <v/>
      </c>
      <c r="V147" s="366" t="e">
        <f t="shared" si="62"/>
        <v>#DIV/0!</v>
      </c>
      <c r="W147" s="366" t="str">
        <f>IF(COUNTIF(V$39:V147,V147)=1,V147,"")</f>
        <v/>
      </c>
      <c r="X147" s="366" t="e">
        <f t="shared" si="63"/>
        <v>#DIV/0!</v>
      </c>
      <c r="Y147" s="367"/>
      <c r="AB147" s="365">
        <f t="shared" si="64"/>
        <v>0</v>
      </c>
      <c r="AC147" s="365">
        <f t="shared" si="65"/>
        <v>0</v>
      </c>
      <c r="AE147" s="366" t="e">
        <f t="shared" si="53"/>
        <v>#DIV/0!</v>
      </c>
      <c r="AF147" s="366" t="str">
        <f>IF(COUNTIF(AE$39:AE147,AE147)=1,AE147,"")</f>
        <v/>
      </c>
      <c r="AG147" s="366" t="e">
        <f t="shared" si="66"/>
        <v>#DIV/0!</v>
      </c>
      <c r="AH147" s="366" t="str">
        <f>IF(COUNTIF(AG$39:AG147,AG147)=1,AG147,"")</f>
        <v/>
      </c>
      <c r="AI147" s="366" t="e">
        <f t="shared" si="67"/>
        <v>#DIV/0!</v>
      </c>
      <c r="AJ147" s="346"/>
      <c r="AK147" s="346"/>
      <c r="AL147" s="346" t="e">
        <f>IF(Summary!$G$39="TAGSUF",'Gross Service Units'!AF147*'Gross Service Units'!E147,'Gross Service Units'!E147*'Gross Service Units'!T147)</f>
        <v>#DIV/0!</v>
      </c>
      <c r="AM147" s="372"/>
      <c r="AN147" s="372"/>
      <c r="AO147" s="372"/>
      <c r="AP147" s="372"/>
      <c r="AQ147" s="372"/>
      <c r="AR147" s="372"/>
      <c r="AS147" s="372"/>
      <c r="AT147" s="372"/>
      <c r="AU147" s="372"/>
      <c r="AV147" s="372"/>
      <c r="AW147" s="372"/>
      <c r="AX147" s="372"/>
      <c r="AY147" s="372"/>
      <c r="AZ147" s="372"/>
      <c r="BA147" s="372"/>
      <c r="BB147" s="372"/>
      <c r="BC147" s="372"/>
      <c r="BD147" s="372"/>
      <c r="BE147" s="372"/>
      <c r="BF147" s="372"/>
      <c r="BG147" s="372"/>
      <c r="BH147" s="372"/>
      <c r="BI147" s="372"/>
      <c r="BJ147" s="372"/>
      <c r="BK147" s="372"/>
      <c r="BL147" s="372"/>
      <c r="BM147" s="372"/>
      <c r="BN147" s="372"/>
      <c r="BO147" s="372"/>
      <c r="BP147" s="372"/>
      <c r="BQ147" s="372"/>
      <c r="BR147" s="372"/>
      <c r="BS147" s="372"/>
      <c r="BT147" s="372"/>
      <c r="BU147" s="372"/>
      <c r="BV147" s="372"/>
      <c r="BW147" s="372"/>
      <c r="BX147" s="372"/>
      <c r="BY147" s="372"/>
      <c r="BZ147" s="372"/>
      <c r="CA147" s="372"/>
      <c r="CB147" s="372"/>
      <c r="CC147" s="372"/>
      <c r="CD147" s="372"/>
      <c r="CE147" s="372"/>
      <c r="CF147" s="372"/>
      <c r="CG147" s="372"/>
      <c r="CH147" s="372"/>
      <c r="CI147" s="372"/>
      <c r="CJ147" s="372"/>
    </row>
    <row r="148" spans="1:88" ht="14.25">
      <c r="A148" s="404"/>
      <c r="B148" s="405"/>
      <c r="C148" s="406"/>
      <c r="D148" s="407"/>
      <c r="E148" s="408"/>
      <c r="F148" s="408"/>
      <c r="G148" s="214"/>
      <c r="H148" s="213"/>
      <c r="I148" s="360" t="e">
        <f t="shared" si="55"/>
        <v>#N/A</v>
      </c>
      <c r="J148" s="361" t="e">
        <f t="shared" si="56"/>
        <v>#N/A</v>
      </c>
      <c r="K148" s="362" t="e">
        <f t="shared" si="52"/>
        <v>#N/A</v>
      </c>
      <c r="L148" s="362" t="e">
        <f t="shared" si="54"/>
        <v>#N/A</v>
      </c>
      <c r="M148" s="362" t="e">
        <f t="shared" si="57"/>
        <v>#N/A</v>
      </c>
      <c r="N148" s="363" t="e">
        <f t="shared" si="58"/>
        <v>#N/A</v>
      </c>
      <c r="O148" s="364"/>
      <c r="P148" s="364"/>
      <c r="Q148" s="365">
        <f t="shared" si="59"/>
        <v>0</v>
      </c>
      <c r="R148" s="365">
        <f t="shared" si="60"/>
        <v>0</v>
      </c>
      <c r="T148" s="366" t="e">
        <f t="shared" si="61"/>
        <v>#DIV/0!</v>
      </c>
      <c r="U148" s="366" t="str">
        <f>IF(COUNTIF(T$39:T148,T148)=1,T148,"")</f>
        <v/>
      </c>
      <c r="V148" s="366" t="e">
        <f t="shared" si="62"/>
        <v>#DIV/0!</v>
      </c>
      <c r="W148" s="366" t="str">
        <f>IF(COUNTIF(V$39:V148,V148)=1,V148,"")</f>
        <v/>
      </c>
      <c r="X148" s="366" t="e">
        <f t="shared" si="63"/>
        <v>#DIV/0!</v>
      </c>
      <c r="Y148" s="367"/>
      <c r="AB148" s="365">
        <f t="shared" si="64"/>
        <v>0</v>
      </c>
      <c r="AC148" s="365">
        <f t="shared" si="65"/>
        <v>0</v>
      </c>
      <c r="AE148" s="366" t="e">
        <f t="shared" si="53"/>
        <v>#DIV/0!</v>
      </c>
      <c r="AF148" s="366" t="str">
        <f>IF(COUNTIF(AE$39:AE148,AE148)=1,AE148,"")</f>
        <v/>
      </c>
      <c r="AG148" s="366" t="e">
        <f t="shared" si="66"/>
        <v>#DIV/0!</v>
      </c>
      <c r="AH148" s="366" t="str">
        <f>IF(COUNTIF(AG$39:AG148,AG148)=1,AG148,"")</f>
        <v/>
      </c>
      <c r="AI148" s="366" t="e">
        <f t="shared" si="67"/>
        <v>#DIV/0!</v>
      </c>
      <c r="AJ148" s="346"/>
      <c r="AK148" s="346"/>
      <c r="AL148" s="346" t="e">
        <f>IF(Summary!$G$39="TAGSUF",'Gross Service Units'!AF148*'Gross Service Units'!E148,'Gross Service Units'!E148*'Gross Service Units'!T148)</f>
        <v>#DIV/0!</v>
      </c>
      <c r="AM148" s="372"/>
      <c r="AN148" s="372"/>
      <c r="AO148" s="372"/>
      <c r="AP148" s="372"/>
      <c r="AQ148" s="372"/>
      <c r="AR148" s="372"/>
      <c r="AS148" s="372"/>
      <c r="AT148" s="372"/>
      <c r="AU148" s="372"/>
      <c r="AV148" s="372"/>
      <c r="AW148" s="372"/>
      <c r="AX148" s="372"/>
      <c r="AY148" s="372"/>
      <c r="AZ148" s="372"/>
      <c r="BA148" s="372"/>
      <c r="BB148" s="372"/>
      <c r="BC148" s="372"/>
      <c r="BD148" s="372"/>
      <c r="BE148" s="372"/>
      <c r="BF148" s="372"/>
      <c r="BG148" s="372"/>
      <c r="BH148" s="372"/>
      <c r="BI148" s="372"/>
      <c r="BJ148" s="372"/>
      <c r="BK148" s="372"/>
      <c r="BL148" s="372"/>
      <c r="BM148" s="372"/>
      <c r="BN148" s="372"/>
      <c r="BO148" s="372"/>
      <c r="BP148" s="372"/>
      <c r="BQ148" s="372"/>
      <c r="BR148" s="372"/>
      <c r="BS148" s="372"/>
      <c r="BT148" s="372"/>
      <c r="BU148" s="372"/>
      <c r="BV148" s="372"/>
      <c r="BW148" s="372"/>
      <c r="BX148" s="372"/>
      <c r="BY148" s="372"/>
      <c r="BZ148" s="372"/>
      <c r="CA148" s="372"/>
      <c r="CB148" s="372"/>
      <c r="CC148" s="372"/>
      <c r="CD148" s="372"/>
      <c r="CE148" s="372"/>
      <c r="CF148" s="372"/>
      <c r="CG148" s="372"/>
      <c r="CH148" s="372"/>
      <c r="CI148" s="372"/>
      <c r="CJ148" s="372"/>
    </row>
    <row r="149" spans="1:88" ht="14.25">
      <c r="A149" s="404"/>
      <c r="B149" s="405"/>
      <c r="C149" s="406"/>
      <c r="D149" s="407"/>
      <c r="E149" s="408"/>
      <c r="F149" s="408"/>
      <c r="G149" s="214"/>
      <c r="H149" s="213"/>
      <c r="I149" s="360" t="e">
        <f t="shared" si="55"/>
        <v>#N/A</v>
      </c>
      <c r="J149" s="361" t="e">
        <f t="shared" si="56"/>
        <v>#N/A</v>
      </c>
      <c r="K149" s="362" t="e">
        <f t="shared" si="52"/>
        <v>#N/A</v>
      </c>
      <c r="L149" s="362" t="e">
        <f t="shared" si="54"/>
        <v>#N/A</v>
      </c>
      <c r="M149" s="362" t="e">
        <f t="shared" si="57"/>
        <v>#N/A</v>
      </c>
      <c r="N149" s="363" t="e">
        <f t="shared" si="58"/>
        <v>#N/A</v>
      </c>
      <c r="O149" s="364"/>
      <c r="P149" s="364"/>
      <c r="Q149" s="365">
        <f t="shared" si="59"/>
        <v>0</v>
      </c>
      <c r="R149" s="365">
        <f t="shared" si="60"/>
        <v>0</v>
      </c>
      <c r="T149" s="366" t="e">
        <f t="shared" si="61"/>
        <v>#DIV/0!</v>
      </c>
      <c r="U149" s="366" t="str">
        <f>IF(COUNTIF(T$39:T149,T149)=1,T149,"")</f>
        <v/>
      </c>
      <c r="V149" s="366" t="e">
        <f t="shared" si="62"/>
        <v>#DIV/0!</v>
      </c>
      <c r="W149" s="366" t="str">
        <f>IF(COUNTIF(V$39:V149,V149)=1,V149,"")</f>
        <v/>
      </c>
      <c r="X149" s="366" t="e">
        <f t="shared" si="63"/>
        <v>#DIV/0!</v>
      </c>
      <c r="Y149" s="367"/>
      <c r="AB149" s="365">
        <f t="shared" si="64"/>
        <v>0</v>
      </c>
      <c r="AC149" s="365">
        <f t="shared" si="65"/>
        <v>0</v>
      </c>
      <c r="AE149" s="366" t="e">
        <f t="shared" si="53"/>
        <v>#DIV/0!</v>
      </c>
      <c r="AF149" s="366" t="str">
        <f>IF(COUNTIF(AE$39:AE149,AE149)=1,AE149,"")</f>
        <v/>
      </c>
      <c r="AG149" s="366" t="e">
        <f t="shared" si="66"/>
        <v>#DIV/0!</v>
      </c>
      <c r="AH149" s="366" t="str">
        <f>IF(COUNTIF(AG$39:AG149,AG149)=1,AG149,"")</f>
        <v/>
      </c>
      <c r="AI149" s="366" t="e">
        <f t="shared" si="67"/>
        <v>#DIV/0!</v>
      </c>
      <c r="AJ149" s="346"/>
      <c r="AK149" s="346"/>
      <c r="AL149" s="346" t="e">
        <f>IF(Summary!$G$39="TAGSUF",'Gross Service Units'!AF149*'Gross Service Units'!E149,'Gross Service Units'!E149*'Gross Service Units'!T149)</f>
        <v>#DIV/0!</v>
      </c>
      <c r="AM149" s="372"/>
      <c r="AN149" s="372"/>
      <c r="AO149" s="372"/>
      <c r="AP149" s="372"/>
      <c r="AQ149" s="372"/>
      <c r="AR149" s="372"/>
      <c r="AS149" s="372"/>
      <c r="AT149" s="372"/>
      <c r="AU149" s="372"/>
      <c r="AV149" s="372"/>
      <c r="AW149" s="372"/>
      <c r="AX149" s="372"/>
      <c r="AY149" s="372"/>
      <c r="AZ149" s="372"/>
      <c r="BA149" s="372"/>
      <c r="BB149" s="372"/>
      <c r="BC149" s="372"/>
      <c r="BD149" s="372"/>
      <c r="BE149" s="372"/>
      <c r="BF149" s="372"/>
      <c r="BG149" s="372"/>
      <c r="BH149" s="372"/>
      <c r="BI149" s="372"/>
      <c r="BJ149" s="372"/>
      <c r="BK149" s="372"/>
      <c r="BL149" s="372"/>
      <c r="BM149" s="372"/>
      <c r="BN149" s="372"/>
      <c r="BO149" s="372"/>
      <c r="BP149" s="372"/>
      <c r="BQ149" s="372"/>
      <c r="BR149" s="372"/>
      <c r="BS149" s="372"/>
      <c r="BT149" s="372"/>
      <c r="BU149" s="372"/>
      <c r="BV149" s="372"/>
      <c r="BW149" s="372"/>
      <c r="BX149" s="372"/>
      <c r="BY149" s="372"/>
      <c r="BZ149" s="372"/>
      <c r="CA149" s="372"/>
      <c r="CB149" s="372"/>
      <c r="CC149" s="372"/>
      <c r="CD149" s="372"/>
      <c r="CE149" s="372"/>
      <c r="CF149" s="372"/>
      <c r="CG149" s="372"/>
      <c r="CH149" s="372"/>
      <c r="CI149" s="372"/>
      <c r="CJ149" s="372"/>
    </row>
    <row r="150" spans="1:88" ht="14.25">
      <c r="A150" s="404"/>
      <c r="B150" s="405"/>
      <c r="C150" s="406"/>
      <c r="D150" s="407"/>
      <c r="E150" s="408"/>
      <c r="F150" s="408"/>
      <c r="G150" s="214"/>
      <c r="H150" s="213"/>
      <c r="I150" s="360" t="e">
        <f t="shared" si="55"/>
        <v>#N/A</v>
      </c>
      <c r="J150" s="361" t="e">
        <f t="shared" si="56"/>
        <v>#N/A</v>
      </c>
      <c r="K150" s="362" t="e">
        <f t="shared" si="52"/>
        <v>#N/A</v>
      </c>
      <c r="L150" s="362" t="e">
        <f t="shared" si="54"/>
        <v>#N/A</v>
      </c>
      <c r="M150" s="362" t="e">
        <f t="shared" si="57"/>
        <v>#N/A</v>
      </c>
      <c r="N150" s="363" t="e">
        <f t="shared" si="58"/>
        <v>#N/A</v>
      </c>
      <c r="O150" s="364"/>
      <c r="P150" s="364"/>
      <c r="Q150" s="365">
        <f t="shared" si="59"/>
        <v>0</v>
      </c>
      <c r="R150" s="365">
        <f t="shared" si="60"/>
        <v>0</v>
      </c>
      <c r="T150" s="366" t="e">
        <f t="shared" si="61"/>
        <v>#DIV/0!</v>
      </c>
      <c r="U150" s="366" t="str">
        <f>IF(COUNTIF(T$39:T150,T150)=1,T150,"")</f>
        <v/>
      </c>
      <c r="V150" s="366" t="e">
        <f t="shared" si="62"/>
        <v>#DIV/0!</v>
      </c>
      <c r="W150" s="366" t="str">
        <f>IF(COUNTIF(V$39:V150,V150)=1,V150,"")</f>
        <v/>
      </c>
      <c r="X150" s="366" t="e">
        <f t="shared" si="63"/>
        <v>#DIV/0!</v>
      </c>
      <c r="Y150" s="367"/>
      <c r="AB150" s="365">
        <f t="shared" si="64"/>
        <v>0</v>
      </c>
      <c r="AC150" s="365">
        <f t="shared" si="65"/>
        <v>0</v>
      </c>
      <c r="AE150" s="366" t="e">
        <f t="shared" si="53"/>
        <v>#DIV/0!</v>
      </c>
      <c r="AF150" s="366" t="str">
        <f>IF(COUNTIF(AE$39:AE150,AE150)=1,AE150,"")</f>
        <v/>
      </c>
      <c r="AG150" s="366" t="e">
        <f t="shared" si="66"/>
        <v>#DIV/0!</v>
      </c>
      <c r="AH150" s="366" t="str">
        <f>IF(COUNTIF(AG$39:AG150,AG150)=1,AG150,"")</f>
        <v/>
      </c>
      <c r="AI150" s="366" t="e">
        <f t="shared" si="67"/>
        <v>#DIV/0!</v>
      </c>
      <c r="AJ150" s="346"/>
      <c r="AK150" s="346"/>
      <c r="AL150" s="346" t="e">
        <f>IF(Summary!$G$39="TAGSUF",'Gross Service Units'!AF150*'Gross Service Units'!E150,'Gross Service Units'!E150*'Gross Service Units'!T150)</f>
        <v>#DIV/0!</v>
      </c>
      <c r="AM150" s="372"/>
      <c r="AN150" s="372"/>
      <c r="AO150" s="372"/>
      <c r="AP150" s="372"/>
      <c r="AQ150" s="372"/>
      <c r="AR150" s="372"/>
      <c r="AS150" s="372"/>
      <c r="AT150" s="372"/>
      <c r="AU150" s="372"/>
      <c r="AV150" s="372"/>
      <c r="AW150" s="372"/>
      <c r="AX150" s="372"/>
      <c r="AY150" s="372"/>
      <c r="AZ150" s="372"/>
      <c r="BA150" s="372"/>
      <c r="BB150" s="372"/>
      <c r="BC150" s="372"/>
      <c r="BD150" s="372"/>
      <c r="BE150" s="372"/>
      <c r="BF150" s="372"/>
      <c r="BG150" s="372"/>
      <c r="BH150" s="372"/>
      <c r="BI150" s="372"/>
      <c r="BJ150" s="372"/>
      <c r="BK150" s="372"/>
      <c r="BL150" s="372"/>
      <c r="BM150" s="372"/>
      <c r="BN150" s="372"/>
      <c r="BO150" s="372"/>
      <c r="BP150" s="372"/>
      <c r="BQ150" s="372"/>
      <c r="BR150" s="372"/>
      <c r="BS150" s="372"/>
      <c r="BT150" s="372"/>
      <c r="BU150" s="372"/>
      <c r="BV150" s="372"/>
      <c r="BW150" s="372"/>
      <c r="BX150" s="372"/>
      <c r="BY150" s="372"/>
      <c r="BZ150" s="372"/>
      <c r="CA150" s="372"/>
      <c r="CB150" s="372"/>
      <c r="CC150" s="372"/>
      <c r="CD150" s="372"/>
      <c r="CE150" s="372"/>
      <c r="CF150" s="372"/>
      <c r="CG150" s="372"/>
      <c r="CH150" s="372"/>
      <c r="CI150" s="372"/>
      <c r="CJ150" s="372"/>
    </row>
    <row r="151" spans="1:88" ht="14.25">
      <c r="A151" s="404"/>
      <c r="B151" s="405"/>
      <c r="C151" s="406"/>
      <c r="D151" s="407"/>
      <c r="E151" s="408"/>
      <c r="F151" s="408"/>
      <c r="G151" s="214"/>
      <c r="H151" s="213"/>
      <c r="I151" s="360" t="e">
        <f t="shared" si="55"/>
        <v>#N/A</v>
      </c>
      <c r="J151" s="361" t="e">
        <f t="shared" si="56"/>
        <v>#N/A</v>
      </c>
      <c r="K151" s="362" t="e">
        <f t="shared" si="52"/>
        <v>#N/A</v>
      </c>
      <c r="L151" s="362" t="e">
        <f t="shared" si="54"/>
        <v>#N/A</v>
      </c>
      <c r="M151" s="362" t="e">
        <f t="shared" si="57"/>
        <v>#N/A</v>
      </c>
      <c r="N151" s="363" t="e">
        <f t="shared" si="58"/>
        <v>#N/A</v>
      </c>
      <c r="O151" s="364"/>
      <c r="P151" s="364"/>
      <c r="Q151" s="365">
        <f t="shared" si="59"/>
        <v>0</v>
      </c>
      <c r="R151" s="365">
        <f t="shared" si="60"/>
        <v>0</v>
      </c>
      <c r="T151" s="366" t="e">
        <f t="shared" si="61"/>
        <v>#DIV/0!</v>
      </c>
      <c r="U151" s="366" t="str">
        <f>IF(COUNTIF(T$39:T151,T151)=1,T151,"")</f>
        <v/>
      </c>
      <c r="V151" s="366" t="e">
        <f t="shared" si="62"/>
        <v>#DIV/0!</v>
      </c>
      <c r="W151" s="366" t="str">
        <f>IF(COUNTIF(V$39:V151,V151)=1,V151,"")</f>
        <v/>
      </c>
      <c r="X151" s="366" t="e">
        <f t="shared" si="63"/>
        <v>#DIV/0!</v>
      </c>
      <c r="Y151" s="367"/>
      <c r="AB151" s="365">
        <f t="shared" si="64"/>
        <v>0</v>
      </c>
      <c r="AC151" s="365">
        <f t="shared" si="65"/>
        <v>0</v>
      </c>
      <c r="AE151" s="366" t="e">
        <f t="shared" si="53"/>
        <v>#DIV/0!</v>
      </c>
      <c r="AF151" s="366" t="str">
        <f>IF(COUNTIF(AE$39:AE151,AE151)=1,AE151,"")</f>
        <v/>
      </c>
      <c r="AG151" s="366" t="e">
        <f t="shared" si="66"/>
        <v>#DIV/0!</v>
      </c>
      <c r="AH151" s="366" t="str">
        <f>IF(COUNTIF(AG$39:AG151,AG151)=1,AG151,"")</f>
        <v/>
      </c>
      <c r="AI151" s="366" t="e">
        <f t="shared" si="67"/>
        <v>#DIV/0!</v>
      </c>
      <c r="AJ151" s="346"/>
      <c r="AK151" s="346"/>
      <c r="AL151" s="346" t="e">
        <f>IF(Summary!$G$39="TAGSUF",'Gross Service Units'!AF151*'Gross Service Units'!E151,'Gross Service Units'!E151*'Gross Service Units'!T151)</f>
        <v>#DIV/0!</v>
      </c>
      <c r="AM151" s="372"/>
      <c r="AN151" s="372"/>
      <c r="AO151" s="372"/>
      <c r="AP151" s="372"/>
      <c r="AQ151" s="372"/>
      <c r="AR151" s="372"/>
      <c r="AS151" s="372"/>
      <c r="AT151" s="372"/>
      <c r="AU151" s="372"/>
      <c r="AV151" s="372"/>
      <c r="AW151" s="372"/>
      <c r="AX151" s="372"/>
      <c r="AY151" s="372"/>
      <c r="AZ151" s="372"/>
      <c r="BA151" s="372"/>
      <c r="BB151" s="372"/>
      <c r="BC151" s="372"/>
      <c r="BD151" s="372"/>
      <c r="BE151" s="372"/>
      <c r="BF151" s="372"/>
      <c r="BG151" s="372"/>
      <c r="BH151" s="372"/>
      <c r="BI151" s="372"/>
      <c r="BJ151" s="372"/>
      <c r="BK151" s="372"/>
      <c r="BL151" s="372"/>
      <c r="BM151" s="372"/>
      <c r="BN151" s="372"/>
      <c r="BO151" s="372"/>
      <c r="BP151" s="372"/>
      <c r="BQ151" s="372"/>
      <c r="BR151" s="372"/>
      <c r="BS151" s="372"/>
      <c r="BT151" s="372"/>
      <c r="BU151" s="372"/>
      <c r="BV151" s="372"/>
      <c r="BW151" s="372"/>
      <c r="BX151" s="372"/>
      <c r="BY151" s="372"/>
      <c r="BZ151" s="372"/>
      <c r="CA151" s="372"/>
      <c r="CB151" s="372"/>
      <c r="CC151" s="372"/>
      <c r="CD151" s="372"/>
      <c r="CE151" s="372"/>
      <c r="CF151" s="372"/>
      <c r="CG151" s="372"/>
      <c r="CH151" s="372"/>
      <c r="CI151" s="372"/>
      <c r="CJ151" s="372"/>
    </row>
    <row r="152" spans="1:88" ht="14.25">
      <c r="A152" s="404"/>
      <c r="B152" s="405"/>
      <c r="C152" s="406"/>
      <c r="D152" s="407"/>
      <c r="E152" s="408"/>
      <c r="F152" s="408"/>
      <c r="G152" s="214"/>
      <c r="H152" s="213"/>
      <c r="I152" s="360" t="e">
        <f t="shared" si="55"/>
        <v>#N/A</v>
      </c>
      <c r="J152" s="361" t="e">
        <f t="shared" si="56"/>
        <v>#N/A</v>
      </c>
      <c r="K152" s="362" t="e">
        <f t="shared" si="52"/>
        <v>#N/A</v>
      </c>
      <c r="L152" s="362" t="e">
        <f t="shared" si="54"/>
        <v>#N/A</v>
      </c>
      <c r="M152" s="362" t="e">
        <f t="shared" si="57"/>
        <v>#N/A</v>
      </c>
      <c r="N152" s="363" t="e">
        <f t="shared" si="58"/>
        <v>#N/A</v>
      </c>
      <c r="O152" s="364"/>
      <c r="P152" s="364"/>
      <c r="Q152" s="365">
        <f t="shared" si="59"/>
        <v>0</v>
      </c>
      <c r="R152" s="365">
        <f t="shared" si="60"/>
        <v>0</v>
      </c>
      <c r="T152" s="366" t="e">
        <f t="shared" si="61"/>
        <v>#DIV/0!</v>
      </c>
      <c r="U152" s="366" t="str">
        <f>IF(COUNTIF(T$39:T152,T152)=1,T152,"")</f>
        <v/>
      </c>
      <c r="V152" s="366" t="e">
        <f t="shared" si="62"/>
        <v>#DIV/0!</v>
      </c>
      <c r="W152" s="366" t="str">
        <f>IF(COUNTIF(V$39:V152,V152)=1,V152,"")</f>
        <v/>
      </c>
      <c r="X152" s="366" t="e">
        <f t="shared" si="63"/>
        <v>#DIV/0!</v>
      </c>
      <c r="Y152" s="367"/>
      <c r="AB152" s="365">
        <f t="shared" si="64"/>
        <v>0</v>
      </c>
      <c r="AC152" s="365">
        <f t="shared" si="65"/>
        <v>0</v>
      </c>
      <c r="AE152" s="366" t="e">
        <f t="shared" si="53"/>
        <v>#DIV/0!</v>
      </c>
      <c r="AF152" s="366" t="str">
        <f>IF(COUNTIF(AE$39:AE152,AE152)=1,AE152,"")</f>
        <v/>
      </c>
      <c r="AG152" s="366" t="e">
        <f t="shared" si="66"/>
        <v>#DIV/0!</v>
      </c>
      <c r="AH152" s="366" t="str">
        <f>IF(COUNTIF(AG$39:AG152,AG152)=1,AG152,"")</f>
        <v/>
      </c>
      <c r="AI152" s="366" t="e">
        <f t="shared" si="67"/>
        <v>#DIV/0!</v>
      </c>
      <c r="AJ152" s="346"/>
      <c r="AK152" s="346"/>
      <c r="AL152" s="346" t="e">
        <f>IF(Summary!$G$39="TAGSUF",'Gross Service Units'!AF152*'Gross Service Units'!E152,'Gross Service Units'!E152*'Gross Service Units'!T152)</f>
        <v>#DIV/0!</v>
      </c>
      <c r="AM152" s="372"/>
      <c r="AN152" s="372"/>
      <c r="AO152" s="372"/>
      <c r="AP152" s="372"/>
      <c r="AQ152" s="372"/>
      <c r="AR152" s="372"/>
      <c r="AS152" s="372"/>
      <c r="AT152" s="372"/>
      <c r="AU152" s="372"/>
      <c r="AV152" s="372"/>
      <c r="AW152" s="372"/>
      <c r="AX152" s="372"/>
      <c r="AY152" s="372"/>
      <c r="AZ152" s="372"/>
      <c r="BA152" s="372"/>
      <c r="BB152" s="372"/>
      <c r="BC152" s="372"/>
      <c r="BD152" s="372"/>
      <c r="BE152" s="372"/>
      <c r="BF152" s="372"/>
      <c r="BG152" s="372"/>
      <c r="BH152" s="372"/>
      <c r="BI152" s="372"/>
      <c r="BJ152" s="372"/>
      <c r="BK152" s="372"/>
      <c r="BL152" s="372"/>
      <c r="BM152" s="372"/>
      <c r="BN152" s="372"/>
      <c r="BO152" s="372"/>
      <c r="BP152" s="372"/>
      <c r="BQ152" s="372"/>
      <c r="BR152" s="372"/>
      <c r="BS152" s="372"/>
      <c r="BT152" s="372"/>
      <c r="BU152" s="372"/>
      <c r="BV152" s="372"/>
      <c r="BW152" s="372"/>
      <c r="BX152" s="372"/>
      <c r="BY152" s="372"/>
      <c r="BZ152" s="372"/>
      <c r="CA152" s="372"/>
      <c r="CB152" s="372"/>
      <c r="CC152" s="372"/>
      <c r="CD152" s="372"/>
      <c r="CE152" s="372"/>
      <c r="CF152" s="372"/>
      <c r="CG152" s="372"/>
      <c r="CH152" s="372"/>
      <c r="CI152" s="372"/>
      <c r="CJ152" s="372"/>
    </row>
    <row r="153" spans="1:88" ht="14.25">
      <c r="A153" s="404"/>
      <c r="B153" s="405"/>
      <c r="C153" s="406"/>
      <c r="D153" s="407"/>
      <c r="E153" s="408"/>
      <c r="F153" s="408"/>
      <c r="G153" s="214"/>
      <c r="H153" s="213"/>
      <c r="I153" s="360" t="e">
        <f t="shared" si="55"/>
        <v>#N/A</v>
      </c>
      <c r="J153" s="361" t="e">
        <f t="shared" si="56"/>
        <v>#N/A</v>
      </c>
      <c r="K153" s="362" t="e">
        <f t="shared" si="52"/>
        <v>#N/A</v>
      </c>
      <c r="L153" s="362" t="e">
        <f t="shared" si="54"/>
        <v>#N/A</v>
      </c>
      <c r="M153" s="362" t="e">
        <f t="shared" si="57"/>
        <v>#N/A</v>
      </c>
      <c r="N153" s="363" t="e">
        <f t="shared" si="58"/>
        <v>#N/A</v>
      </c>
      <c r="O153" s="364"/>
      <c r="P153" s="364"/>
      <c r="Q153" s="365">
        <f t="shared" si="59"/>
        <v>0</v>
      </c>
      <c r="R153" s="365">
        <f t="shared" si="60"/>
        <v>0</v>
      </c>
      <c r="T153" s="366" t="e">
        <f t="shared" si="61"/>
        <v>#DIV/0!</v>
      </c>
      <c r="U153" s="366" t="str">
        <f>IF(COUNTIF(T$39:T153,T153)=1,T153,"")</f>
        <v/>
      </c>
      <c r="V153" s="366" t="e">
        <f t="shared" si="62"/>
        <v>#DIV/0!</v>
      </c>
      <c r="W153" s="366" t="str">
        <f>IF(COUNTIF(V$39:V153,V153)=1,V153,"")</f>
        <v/>
      </c>
      <c r="X153" s="366" t="e">
        <f t="shared" si="63"/>
        <v>#DIV/0!</v>
      </c>
      <c r="Y153" s="367"/>
      <c r="AB153" s="365">
        <f t="shared" si="64"/>
        <v>0</v>
      </c>
      <c r="AC153" s="365">
        <f t="shared" si="65"/>
        <v>0</v>
      </c>
      <c r="AE153" s="366" t="e">
        <f t="shared" si="53"/>
        <v>#DIV/0!</v>
      </c>
      <c r="AF153" s="366" t="str">
        <f>IF(COUNTIF(AE$39:AE153,AE153)=1,AE153,"")</f>
        <v/>
      </c>
      <c r="AG153" s="366" t="e">
        <f t="shared" si="66"/>
        <v>#DIV/0!</v>
      </c>
      <c r="AH153" s="366" t="str">
        <f>IF(COUNTIF(AG$39:AG153,AG153)=1,AG153,"")</f>
        <v/>
      </c>
      <c r="AI153" s="366" t="e">
        <f t="shared" si="67"/>
        <v>#DIV/0!</v>
      </c>
      <c r="AJ153" s="346"/>
      <c r="AK153" s="346"/>
      <c r="AL153" s="346" t="e">
        <f>IF(Summary!$G$39="TAGSUF",'Gross Service Units'!AF153*'Gross Service Units'!E153,'Gross Service Units'!E153*'Gross Service Units'!T153)</f>
        <v>#DIV/0!</v>
      </c>
      <c r="AM153" s="372"/>
      <c r="AN153" s="372"/>
      <c r="AO153" s="372"/>
      <c r="AP153" s="372"/>
      <c r="AQ153" s="372"/>
      <c r="AR153" s="372"/>
      <c r="AS153" s="372"/>
      <c r="AT153" s="372"/>
      <c r="AU153" s="372"/>
      <c r="AV153" s="372"/>
      <c r="AW153" s="372"/>
      <c r="AX153" s="372"/>
      <c r="AY153" s="372"/>
      <c r="AZ153" s="372"/>
      <c r="BA153" s="372"/>
      <c r="BB153" s="372"/>
      <c r="BC153" s="372"/>
      <c r="BD153" s="372"/>
      <c r="BE153" s="372"/>
      <c r="BF153" s="372"/>
      <c r="BG153" s="372"/>
      <c r="BH153" s="372"/>
      <c r="BI153" s="372"/>
      <c r="BJ153" s="372"/>
      <c r="BK153" s="372"/>
      <c r="BL153" s="372"/>
      <c r="BM153" s="372"/>
      <c r="BN153" s="372"/>
      <c r="BO153" s="372"/>
      <c r="BP153" s="372"/>
      <c r="BQ153" s="372"/>
      <c r="BR153" s="372"/>
      <c r="BS153" s="372"/>
      <c r="BT153" s="372"/>
      <c r="BU153" s="372"/>
      <c r="BV153" s="372"/>
      <c r="BW153" s="372"/>
      <c r="BX153" s="372"/>
      <c r="BY153" s="372"/>
      <c r="BZ153" s="372"/>
      <c r="CA153" s="372"/>
      <c r="CB153" s="372"/>
      <c r="CC153" s="372"/>
      <c r="CD153" s="372"/>
      <c r="CE153" s="372"/>
      <c r="CF153" s="372"/>
      <c r="CG153" s="372"/>
      <c r="CH153" s="372"/>
      <c r="CI153" s="372"/>
      <c r="CJ153" s="372"/>
    </row>
    <row r="154" spans="1:88" ht="14.25">
      <c r="A154" s="404"/>
      <c r="B154" s="405"/>
      <c r="C154" s="406"/>
      <c r="D154" s="407"/>
      <c r="E154" s="408"/>
      <c r="F154" s="408"/>
      <c r="G154" s="214"/>
      <c r="H154" s="213"/>
      <c r="I154" s="360" t="e">
        <f t="shared" si="55"/>
        <v>#N/A</v>
      </c>
      <c r="J154" s="361" t="e">
        <f t="shared" si="56"/>
        <v>#N/A</v>
      </c>
      <c r="K154" s="362" t="e">
        <f t="shared" si="52"/>
        <v>#N/A</v>
      </c>
      <c r="L154" s="362" t="e">
        <f t="shared" si="54"/>
        <v>#N/A</v>
      </c>
      <c r="M154" s="362" t="e">
        <f t="shared" si="57"/>
        <v>#N/A</v>
      </c>
      <c r="N154" s="363" t="e">
        <f t="shared" si="58"/>
        <v>#N/A</v>
      </c>
      <c r="O154" s="364"/>
      <c r="P154" s="364"/>
      <c r="Q154" s="365">
        <f t="shared" si="59"/>
        <v>0</v>
      </c>
      <c r="R154" s="365">
        <f t="shared" si="60"/>
        <v>0</v>
      </c>
      <c r="T154" s="366" t="e">
        <f t="shared" si="61"/>
        <v>#DIV/0!</v>
      </c>
      <c r="U154" s="366" t="str">
        <f>IF(COUNTIF(T$39:T154,T154)=1,T154,"")</f>
        <v/>
      </c>
      <c r="V154" s="366" t="e">
        <f t="shared" si="62"/>
        <v>#DIV/0!</v>
      </c>
      <c r="W154" s="366" t="str">
        <f>IF(COUNTIF(V$39:V154,V154)=1,V154,"")</f>
        <v/>
      </c>
      <c r="X154" s="366" t="e">
        <f t="shared" si="63"/>
        <v>#DIV/0!</v>
      </c>
      <c r="Y154" s="367"/>
      <c r="AB154" s="365">
        <f t="shared" si="64"/>
        <v>0</v>
      </c>
      <c r="AC154" s="365">
        <f t="shared" si="65"/>
        <v>0</v>
      </c>
      <c r="AE154" s="366" t="e">
        <f t="shared" si="53"/>
        <v>#DIV/0!</v>
      </c>
      <c r="AF154" s="366" t="str">
        <f>IF(COUNTIF(AE$39:AE154,AE154)=1,AE154,"")</f>
        <v/>
      </c>
      <c r="AG154" s="366" t="e">
        <f t="shared" si="66"/>
        <v>#DIV/0!</v>
      </c>
      <c r="AH154" s="366" t="str">
        <f>IF(COUNTIF(AG$39:AG154,AG154)=1,AG154,"")</f>
        <v/>
      </c>
      <c r="AI154" s="366" t="e">
        <f t="shared" si="67"/>
        <v>#DIV/0!</v>
      </c>
      <c r="AJ154" s="346"/>
      <c r="AK154" s="346"/>
      <c r="AL154" s="346" t="e">
        <f>IF(Summary!$G$39="TAGSUF",'Gross Service Units'!AF154*'Gross Service Units'!E154,'Gross Service Units'!E154*'Gross Service Units'!T154)</f>
        <v>#DIV/0!</v>
      </c>
      <c r="AM154" s="372"/>
      <c r="AN154" s="372"/>
      <c r="AO154" s="372"/>
      <c r="AP154" s="372"/>
      <c r="AQ154" s="372"/>
      <c r="AR154" s="372"/>
      <c r="AS154" s="372"/>
      <c r="AT154" s="372"/>
      <c r="AU154" s="372"/>
      <c r="AV154" s="372"/>
      <c r="AW154" s="372"/>
      <c r="AX154" s="372"/>
      <c r="AY154" s="372"/>
      <c r="AZ154" s="372"/>
      <c r="BA154" s="372"/>
      <c r="BB154" s="372"/>
      <c r="BC154" s="372"/>
      <c r="BD154" s="372"/>
      <c r="BE154" s="372"/>
      <c r="BF154" s="372"/>
      <c r="BG154" s="372"/>
      <c r="BH154" s="372"/>
      <c r="BI154" s="372"/>
      <c r="BJ154" s="372"/>
      <c r="BK154" s="372"/>
      <c r="BL154" s="372"/>
      <c r="BM154" s="372"/>
      <c r="BN154" s="372"/>
      <c r="BO154" s="372"/>
      <c r="BP154" s="372"/>
      <c r="BQ154" s="372"/>
      <c r="BR154" s="372"/>
      <c r="BS154" s="372"/>
      <c r="BT154" s="372"/>
      <c r="BU154" s="372"/>
      <c r="BV154" s="372"/>
      <c r="BW154" s="372"/>
      <c r="BX154" s="372"/>
      <c r="BY154" s="372"/>
      <c r="BZ154" s="372"/>
      <c r="CA154" s="372"/>
      <c r="CB154" s="372"/>
      <c r="CC154" s="372"/>
      <c r="CD154" s="372"/>
      <c r="CE154" s="372"/>
      <c r="CF154" s="372"/>
      <c r="CG154" s="372"/>
      <c r="CH154" s="372"/>
      <c r="CI154" s="372"/>
      <c r="CJ154" s="372"/>
    </row>
    <row r="155" spans="1:88" ht="14.25">
      <c r="A155" s="404"/>
      <c r="B155" s="405"/>
      <c r="C155" s="406"/>
      <c r="D155" s="407"/>
      <c r="E155" s="408"/>
      <c r="F155" s="408"/>
      <c r="G155" s="214"/>
      <c r="H155" s="213"/>
      <c r="I155" s="360" t="e">
        <f t="shared" si="55"/>
        <v>#N/A</v>
      </c>
      <c r="J155" s="361" t="e">
        <f t="shared" si="56"/>
        <v>#N/A</v>
      </c>
      <c r="K155" s="362" t="e">
        <f t="shared" si="52"/>
        <v>#N/A</v>
      </c>
      <c r="L155" s="362" t="e">
        <f t="shared" si="54"/>
        <v>#N/A</v>
      </c>
      <c r="M155" s="362" t="e">
        <f t="shared" si="57"/>
        <v>#N/A</v>
      </c>
      <c r="N155" s="363" t="e">
        <f t="shared" si="58"/>
        <v>#N/A</v>
      </c>
      <c r="O155" s="364"/>
      <c r="P155" s="364"/>
      <c r="Q155" s="365">
        <f t="shared" si="59"/>
        <v>0</v>
      </c>
      <c r="R155" s="365">
        <f t="shared" si="60"/>
        <v>0</v>
      </c>
      <c r="T155" s="366" t="e">
        <f t="shared" si="61"/>
        <v>#DIV/0!</v>
      </c>
      <c r="U155" s="366" t="str">
        <f>IF(COUNTIF(T$39:T155,T155)=1,T155,"")</f>
        <v/>
      </c>
      <c r="V155" s="366" t="e">
        <f t="shared" si="62"/>
        <v>#DIV/0!</v>
      </c>
      <c r="W155" s="366" t="str">
        <f>IF(COUNTIF(V$39:V155,V155)=1,V155,"")</f>
        <v/>
      </c>
      <c r="X155" s="366" t="e">
        <f t="shared" si="63"/>
        <v>#DIV/0!</v>
      </c>
      <c r="Y155" s="367"/>
      <c r="AB155" s="365">
        <f t="shared" si="64"/>
        <v>0</v>
      </c>
      <c r="AC155" s="365">
        <f t="shared" si="65"/>
        <v>0</v>
      </c>
      <c r="AE155" s="366" t="e">
        <f t="shared" si="53"/>
        <v>#DIV/0!</v>
      </c>
      <c r="AF155" s="366" t="str">
        <f>IF(COUNTIF(AE$39:AE155,AE155)=1,AE155,"")</f>
        <v/>
      </c>
      <c r="AG155" s="366" t="e">
        <f t="shared" si="66"/>
        <v>#DIV/0!</v>
      </c>
      <c r="AH155" s="366" t="str">
        <f>IF(COUNTIF(AG$39:AG155,AG155)=1,AG155,"")</f>
        <v/>
      </c>
      <c r="AI155" s="366" t="e">
        <f t="shared" si="67"/>
        <v>#DIV/0!</v>
      </c>
      <c r="AJ155" s="346"/>
      <c r="AK155" s="346"/>
      <c r="AL155" s="346" t="e">
        <f>IF(Summary!$G$39="TAGSUF",'Gross Service Units'!AF155*'Gross Service Units'!E155,'Gross Service Units'!E155*'Gross Service Units'!T155)</f>
        <v>#DIV/0!</v>
      </c>
      <c r="AM155" s="372"/>
      <c r="AN155" s="372"/>
      <c r="AO155" s="372"/>
      <c r="AP155" s="372"/>
      <c r="AQ155" s="372"/>
      <c r="AR155" s="372"/>
      <c r="AS155" s="372"/>
      <c r="AT155" s="372"/>
      <c r="AU155" s="372"/>
      <c r="AV155" s="372"/>
      <c r="AW155" s="372"/>
      <c r="AX155" s="372"/>
      <c r="AY155" s="372"/>
      <c r="AZ155" s="372"/>
      <c r="BA155" s="372"/>
      <c r="BB155" s="372"/>
      <c r="BC155" s="372"/>
      <c r="BD155" s="372"/>
      <c r="BE155" s="372"/>
      <c r="BF155" s="372"/>
      <c r="BG155" s="372"/>
      <c r="BH155" s="372"/>
      <c r="BI155" s="372"/>
      <c r="BJ155" s="372"/>
      <c r="BK155" s="372"/>
      <c r="BL155" s="372"/>
      <c r="BM155" s="372"/>
      <c r="BN155" s="372"/>
      <c r="BO155" s="372"/>
      <c r="BP155" s="372"/>
      <c r="BQ155" s="372"/>
      <c r="BR155" s="372"/>
      <c r="BS155" s="372"/>
      <c r="BT155" s="372"/>
      <c r="BU155" s="372"/>
      <c r="BV155" s="372"/>
      <c r="BW155" s="372"/>
      <c r="BX155" s="372"/>
      <c r="BY155" s="372"/>
      <c r="BZ155" s="372"/>
      <c r="CA155" s="372"/>
      <c r="CB155" s="372"/>
      <c r="CC155" s="372"/>
      <c r="CD155" s="372"/>
      <c r="CE155" s="372"/>
      <c r="CF155" s="372"/>
      <c r="CG155" s="372"/>
      <c r="CH155" s="372"/>
      <c r="CI155" s="372"/>
      <c r="CJ155" s="372"/>
    </row>
    <row r="156" spans="1:88" ht="14.25">
      <c r="A156" s="404"/>
      <c r="B156" s="405"/>
      <c r="C156" s="406"/>
      <c r="D156" s="407"/>
      <c r="E156" s="408"/>
      <c r="F156" s="408"/>
      <c r="G156" s="214"/>
      <c r="H156" s="213"/>
      <c r="I156" s="360" t="e">
        <f t="shared" si="55"/>
        <v>#N/A</v>
      </c>
      <c r="J156" s="361" t="e">
        <f t="shared" si="56"/>
        <v>#N/A</v>
      </c>
      <c r="K156" s="362" t="e">
        <f t="shared" si="52"/>
        <v>#N/A</v>
      </c>
      <c r="L156" s="362" t="e">
        <f t="shared" si="54"/>
        <v>#N/A</v>
      </c>
      <c r="M156" s="362" t="e">
        <f t="shared" si="57"/>
        <v>#N/A</v>
      </c>
      <c r="N156" s="363" t="e">
        <f t="shared" si="58"/>
        <v>#N/A</v>
      </c>
      <c r="O156" s="364"/>
      <c r="P156" s="364"/>
      <c r="Q156" s="365">
        <f t="shared" si="59"/>
        <v>0</v>
      </c>
      <c r="R156" s="365">
        <f t="shared" si="60"/>
        <v>0</v>
      </c>
      <c r="T156" s="366" t="e">
        <f t="shared" si="61"/>
        <v>#DIV/0!</v>
      </c>
      <c r="U156" s="366" t="str">
        <f>IF(COUNTIF(T$39:T156,T156)=1,T156,"")</f>
        <v/>
      </c>
      <c r="V156" s="366" t="e">
        <f t="shared" si="62"/>
        <v>#DIV/0!</v>
      </c>
      <c r="W156" s="366" t="str">
        <f>IF(COUNTIF(V$39:V156,V156)=1,V156,"")</f>
        <v/>
      </c>
      <c r="X156" s="366" t="e">
        <f t="shared" si="63"/>
        <v>#DIV/0!</v>
      </c>
      <c r="Y156" s="367"/>
      <c r="AB156" s="365">
        <f t="shared" si="64"/>
        <v>0</v>
      </c>
      <c r="AC156" s="365">
        <f t="shared" si="65"/>
        <v>0</v>
      </c>
      <c r="AE156" s="366" t="e">
        <f t="shared" si="53"/>
        <v>#DIV/0!</v>
      </c>
      <c r="AF156" s="366" t="str">
        <f>IF(COUNTIF(AE$39:AE156,AE156)=1,AE156,"")</f>
        <v/>
      </c>
      <c r="AG156" s="366" t="e">
        <f t="shared" si="66"/>
        <v>#DIV/0!</v>
      </c>
      <c r="AH156" s="366" t="str">
        <f>IF(COUNTIF(AG$39:AG156,AG156)=1,AG156,"")</f>
        <v/>
      </c>
      <c r="AI156" s="366" t="e">
        <f t="shared" si="67"/>
        <v>#DIV/0!</v>
      </c>
      <c r="AJ156" s="346"/>
      <c r="AK156" s="346"/>
      <c r="AL156" s="346" t="e">
        <f>IF(Summary!$G$39="TAGSUF",'Gross Service Units'!AF156*'Gross Service Units'!E156,'Gross Service Units'!E156*'Gross Service Units'!T156)</f>
        <v>#DIV/0!</v>
      </c>
      <c r="AM156" s="372"/>
      <c r="AN156" s="372"/>
      <c r="AO156" s="372"/>
      <c r="AP156" s="372"/>
      <c r="AQ156" s="372"/>
      <c r="AR156" s="372"/>
      <c r="AS156" s="372"/>
      <c r="AT156" s="372"/>
      <c r="AU156" s="372"/>
      <c r="AV156" s="372"/>
      <c r="AW156" s="372"/>
      <c r="AX156" s="372"/>
      <c r="AY156" s="372"/>
      <c r="AZ156" s="372"/>
      <c r="BA156" s="372"/>
      <c r="BB156" s="372"/>
      <c r="BC156" s="372"/>
      <c r="BD156" s="372"/>
      <c r="BE156" s="372"/>
      <c r="BF156" s="372"/>
      <c r="BG156" s="372"/>
      <c r="BH156" s="372"/>
      <c r="BI156" s="372"/>
      <c r="BJ156" s="372"/>
      <c r="BK156" s="372"/>
      <c r="BL156" s="372"/>
      <c r="BM156" s="372"/>
      <c r="BN156" s="372"/>
      <c r="BO156" s="372"/>
      <c r="BP156" s="372"/>
      <c r="BQ156" s="372"/>
      <c r="BR156" s="372"/>
      <c r="BS156" s="372"/>
      <c r="BT156" s="372"/>
      <c r="BU156" s="372"/>
      <c r="BV156" s="372"/>
      <c r="BW156" s="372"/>
      <c r="BX156" s="372"/>
      <c r="BY156" s="372"/>
      <c r="BZ156" s="372"/>
      <c r="CA156" s="372"/>
      <c r="CB156" s="372"/>
      <c r="CC156" s="372"/>
      <c r="CD156" s="372"/>
      <c r="CE156" s="372"/>
      <c r="CF156" s="372"/>
      <c r="CG156" s="372"/>
      <c r="CH156" s="372"/>
      <c r="CI156" s="372"/>
      <c r="CJ156" s="372"/>
    </row>
    <row r="157" spans="1:88" ht="31.5" customHeight="1">
      <c r="A157" s="404"/>
      <c r="B157" s="405"/>
      <c r="C157" s="406"/>
      <c r="D157" s="407"/>
      <c r="E157" s="408"/>
      <c r="F157" s="408"/>
      <c r="G157" s="214"/>
      <c r="H157" s="213"/>
      <c r="I157" s="360" t="e">
        <f t="shared" si="55"/>
        <v>#N/A</v>
      </c>
      <c r="J157" s="361" t="e">
        <f t="shared" si="56"/>
        <v>#N/A</v>
      </c>
      <c r="K157" s="362" t="e">
        <f t="shared" si="52"/>
        <v>#N/A</v>
      </c>
      <c r="L157" s="362" t="e">
        <f t="shared" si="54"/>
        <v>#N/A</v>
      </c>
      <c r="M157" s="362" t="e">
        <f t="shared" si="57"/>
        <v>#N/A</v>
      </c>
      <c r="N157" s="363" t="e">
        <f t="shared" si="58"/>
        <v>#N/A</v>
      </c>
      <c r="O157" s="364"/>
      <c r="P157" s="364"/>
      <c r="Q157" s="365">
        <f t="shared" si="59"/>
        <v>0</v>
      </c>
      <c r="R157" s="365">
        <f t="shared" si="60"/>
        <v>0</v>
      </c>
      <c r="T157" s="366" t="e">
        <f t="shared" si="61"/>
        <v>#DIV/0!</v>
      </c>
      <c r="U157" s="366" t="str">
        <f>IF(COUNTIF(T$39:T157,T157)=1,T157,"")</f>
        <v/>
      </c>
      <c r="V157" s="366" t="e">
        <f t="shared" si="62"/>
        <v>#DIV/0!</v>
      </c>
      <c r="W157" s="366" t="str">
        <f>IF(COUNTIF(V$39:V157,V157)=1,V157,"")</f>
        <v/>
      </c>
      <c r="X157" s="366" t="e">
        <f t="shared" si="63"/>
        <v>#DIV/0!</v>
      </c>
      <c r="Y157" s="367"/>
      <c r="AB157" s="365">
        <f t="shared" si="64"/>
        <v>0</v>
      </c>
      <c r="AC157" s="365">
        <f t="shared" si="65"/>
        <v>0</v>
      </c>
      <c r="AE157" s="366" t="e">
        <f t="shared" si="53"/>
        <v>#DIV/0!</v>
      </c>
      <c r="AF157" s="366" t="str">
        <f>IF(COUNTIF(AE$39:AE157,AE157)=1,AE157,"")</f>
        <v/>
      </c>
      <c r="AG157" s="366" t="e">
        <f t="shared" si="66"/>
        <v>#DIV/0!</v>
      </c>
      <c r="AH157" s="366" t="str">
        <f>IF(COUNTIF(AG$39:AG157,AG157)=1,AG157,"")</f>
        <v/>
      </c>
      <c r="AI157" s="366" t="e">
        <f t="shared" si="67"/>
        <v>#DIV/0!</v>
      </c>
      <c r="AJ157" s="346"/>
      <c r="AK157" s="346"/>
      <c r="AL157" s="346" t="e">
        <f>IF(Summary!$G$39="TAGSUF",'Gross Service Units'!AF157*'Gross Service Units'!E157,'Gross Service Units'!E157*'Gross Service Units'!T157)</f>
        <v>#DIV/0!</v>
      </c>
      <c r="AM157" s="372"/>
      <c r="AN157" s="372"/>
      <c r="AO157" s="372"/>
      <c r="AP157" s="372"/>
      <c r="AQ157" s="372"/>
      <c r="AR157" s="372"/>
      <c r="AS157" s="372"/>
      <c r="AT157" s="372"/>
      <c r="AU157" s="372"/>
      <c r="AV157" s="372"/>
      <c r="AW157" s="372"/>
      <c r="AX157" s="372"/>
      <c r="AY157" s="372"/>
      <c r="AZ157" s="372"/>
      <c r="BA157" s="372"/>
      <c r="BB157" s="372"/>
      <c r="BC157" s="372"/>
      <c r="BD157" s="372"/>
      <c r="BE157" s="372"/>
      <c r="BF157" s="372"/>
      <c r="BG157" s="372"/>
      <c r="BH157" s="372"/>
      <c r="BI157" s="372"/>
      <c r="BJ157" s="372"/>
      <c r="BK157" s="372"/>
      <c r="BL157" s="372"/>
      <c r="BM157" s="372"/>
      <c r="BN157" s="372"/>
      <c r="BO157" s="372"/>
      <c r="BP157" s="372"/>
      <c r="BQ157" s="372"/>
      <c r="BR157" s="372"/>
      <c r="BS157" s="372"/>
      <c r="BT157" s="372"/>
      <c r="BU157" s="372"/>
      <c r="BV157" s="372"/>
      <c r="BW157" s="372"/>
      <c r="BX157" s="372"/>
      <c r="BY157" s="372"/>
      <c r="BZ157" s="372"/>
      <c r="CA157" s="372"/>
      <c r="CB157" s="372"/>
      <c r="CC157" s="372"/>
      <c r="CD157" s="372"/>
      <c r="CE157" s="372"/>
      <c r="CF157" s="372"/>
      <c r="CG157" s="372"/>
      <c r="CH157" s="372"/>
      <c r="CI157" s="372"/>
      <c r="CJ157" s="372"/>
    </row>
    <row r="158" spans="1:88" ht="14.25">
      <c r="A158" s="404"/>
      <c r="B158" s="405"/>
      <c r="C158" s="406"/>
      <c r="D158" s="407"/>
      <c r="E158" s="408"/>
      <c r="F158" s="408"/>
      <c r="G158" s="214"/>
      <c r="H158" s="213"/>
      <c r="I158" s="360" t="e">
        <f t="shared" si="55"/>
        <v>#N/A</v>
      </c>
      <c r="J158" s="361" t="e">
        <f t="shared" si="56"/>
        <v>#N/A</v>
      </c>
      <c r="K158" s="362" t="e">
        <f t="shared" si="52"/>
        <v>#N/A</v>
      </c>
      <c r="L158" s="362" t="e">
        <f t="shared" si="54"/>
        <v>#N/A</v>
      </c>
      <c r="M158" s="362" t="e">
        <f t="shared" si="57"/>
        <v>#N/A</v>
      </c>
      <c r="N158" s="363" t="e">
        <f t="shared" si="58"/>
        <v>#N/A</v>
      </c>
      <c r="O158" s="364"/>
      <c r="P158" s="364"/>
      <c r="Q158" s="365">
        <f t="shared" si="59"/>
        <v>0</v>
      </c>
      <c r="R158" s="365">
        <f t="shared" si="60"/>
        <v>0</v>
      </c>
      <c r="T158" s="366" t="e">
        <f t="shared" si="61"/>
        <v>#DIV/0!</v>
      </c>
      <c r="U158" s="366" t="str">
        <f>IF(COUNTIF(T$39:T158,T158)=1,T158,"")</f>
        <v/>
      </c>
      <c r="V158" s="366" t="e">
        <f t="shared" si="62"/>
        <v>#DIV/0!</v>
      </c>
      <c r="W158" s="366" t="str">
        <f>IF(COUNTIF(V$39:V158,V158)=1,V158,"")</f>
        <v/>
      </c>
      <c r="X158" s="366" t="e">
        <f t="shared" si="63"/>
        <v>#DIV/0!</v>
      </c>
      <c r="Y158" s="367"/>
      <c r="AB158" s="365">
        <f t="shared" si="64"/>
        <v>0</v>
      </c>
      <c r="AC158" s="365">
        <f t="shared" si="65"/>
        <v>0</v>
      </c>
      <c r="AE158" s="366" t="e">
        <f t="shared" si="53"/>
        <v>#DIV/0!</v>
      </c>
      <c r="AF158" s="366" t="str">
        <f>IF(COUNTIF(AE$39:AE158,AE158)=1,AE158,"")</f>
        <v/>
      </c>
      <c r="AG158" s="366" t="e">
        <f t="shared" si="66"/>
        <v>#DIV/0!</v>
      </c>
      <c r="AH158" s="366" t="str">
        <f>IF(COUNTIF(AG$39:AG158,AG158)=1,AG158,"")</f>
        <v/>
      </c>
      <c r="AI158" s="366" t="e">
        <f t="shared" si="67"/>
        <v>#DIV/0!</v>
      </c>
      <c r="AJ158" s="346"/>
      <c r="AK158" s="346"/>
      <c r="AL158" s="346" t="e">
        <f>IF(Summary!$G$39="TAGSUF",'Gross Service Units'!AF158*'Gross Service Units'!E158,'Gross Service Units'!E158*'Gross Service Units'!T158)</f>
        <v>#DIV/0!</v>
      </c>
      <c r="AM158" s="372"/>
      <c r="AN158" s="372"/>
      <c r="AO158" s="372"/>
      <c r="AP158" s="372"/>
      <c r="AQ158" s="372"/>
      <c r="AR158" s="372"/>
      <c r="AS158" s="372"/>
      <c r="AT158" s="372"/>
      <c r="AU158" s="372"/>
      <c r="AV158" s="372"/>
      <c r="AW158" s="372"/>
      <c r="AX158" s="372"/>
      <c r="AY158" s="372"/>
      <c r="AZ158" s="372"/>
      <c r="BA158" s="372"/>
      <c r="BB158" s="372"/>
      <c r="BC158" s="372"/>
      <c r="BD158" s="372"/>
      <c r="BE158" s="372"/>
      <c r="BF158" s="372"/>
      <c r="BG158" s="372"/>
      <c r="BH158" s="372"/>
      <c r="BI158" s="372"/>
      <c r="BJ158" s="372"/>
      <c r="BK158" s="372"/>
      <c r="BL158" s="372"/>
      <c r="BM158" s="372"/>
      <c r="BN158" s="372"/>
      <c r="BO158" s="372"/>
      <c r="BP158" s="372"/>
      <c r="BQ158" s="372"/>
      <c r="BR158" s="372"/>
      <c r="BS158" s="372"/>
      <c r="BT158" s="372"/>
      <c r="BU158" s="372"/>
      <c r="BV158" s="372"/>
      <c r="BW158" s="372"/>
      <c r="BX158" s="372"/>
      <c r="BY158" s="372"/>
      <c r="BZ158" s="372"/>
      <c r="CA158" s="372"/>
      <c r="CB158" s="372"/>
      <c r="CC158" s="372"/>
      <c r="CD158" s="372"/>
      <c r="CE158" s="372"/>
      <c r="CF158" s="372"/>
      <c r="CG158" s="372"/>
      <c r="CH158" s="372"/>
      <c r="CI158" s="372"/>
      <c r="CJ158" s="372"/>
    </row>
    <row r="159" spans="1:88" ht="14.25">
      <c r="A159" s="404"/>
      <c r="B159" s="405"/>
      <c r="C159" s="406"/>
      <c r="D159" s="407"/>
      <c r="E159" s="408"/>
      <c r="F159" s="408"/>
      <c r="G159" s="214"/>
      <c r="H159" s="213"/>
      <c r="I159" s="360" t="e">
        <f t="shared" si="55"/>
        <v>#N/A</v>
      </c>
      <c r="J159" s="361" t="e">
        <f t="shared" si="56"/>
        <v>#N/A</v>
      </c>
      <c r="K159" s="362" t="e">
        <f t="shared" si="52"/>
        <v>#N/A</v>
      </c>
      <c r="L159" s="362" t="e">
        <f t="shared" si="54"/>
        <v>#N/A</v>
      </c>
      <c r="M159" s="362" t="e">
        <f t="shared" si="57"/>
        <v>#N/A</v>
      </c>
      <c r="N159" s="363" t="e">
        <f t="shared" si="58"/>
        <v>#N/A</v>
      </c>
      <c r="O159" s="364"/>
      <c r="P159" s="364"/>
      <c r="Q159" s="365">
        <f t="shared" si="59"/>
        <v>0</v>
      </c>
      <c r="R159" s="365">
        <f t="shared" si="60"/>
        <v>0</v>
      </c>
      <c r="T159" s="366" t="e">
        <f t="shared" si="61"/>
        <v>#DIV/0!</v>
      </c>
      <c r="U159" s="366" t="str">
        <f>IF(COUNTIF(T$39:T159,T159)=1,T159,"")</f>
        <v/>
      </c>
      <c r="V159" s="366" t="e">
        <f t="shared" si="62"/>
        <v>#DIV/0!</v>
      </c>
      <c r="W159" s="366" t="str">
        <f>IF(COUNTIF(V$39:V159,V159)=1,V159,"")</f>
        <v/>
      </c>
      <c r="X159" s="366" t="e">
        <f t="shared" si="63"/>
        <v>#DIV/0!</v>
      </c>
      <c r="Y159" s="367"/>
      <c r="AB159" s="365">
        <f t="shared" si="64"/>
        <v>0</v>
      </c>
      <c r="AC159" s="365">
        <f t="shared" si="65"/>
        <v>0</v>
      </c>
      <c r="AE159" s="366" t="e">
        <f t="shared" si="53"/>
        <v>#DIV/0!</v>
      </c>
      <c r="AF159" s="366" t="str">
        <f>IF(COUNTIF(AE$39:AE159,AE159)=1,AE159,"")</f>
        <v/>
      </c>
      <c r="AG159" s="366" t="e">
        <f t="shared" si="66"/>
        <v>#DIV/0!</v>
      </c>
      <c r="AH159" s="366" t="str">
        <f>IF(COUNTIF(AG$39:AG159,AG159)=1,AG159,"")</f>
        <v/>
      </c>
      <c r="AI159" s="366" t="e">
        <f t="shared" si="67"/>
        <v>#DIV/0!</v>
      </c>
      <c r="AJ159" s="346"/>
      <c r="AK159" s="346"/>
      <c r="AL159" s="346" t="e">
        <f>IF(Summary!$G$39="TAGSUF",'Gross Service Units'!AF159*'Gross Service Units'!E159,'Gross Service Units'!E159*'Gross Service Units'!T159)</f>
        <v>#DIV/0!</v>
      </c>
      <c r="AM159" s="372"/>
      <c r="AN159" s="372"/>
      <c r="AO159" s="372"/>
      <c r="AP159" s="372"/>
      <c r="AQ159" s="372"/>
      <c r="AR159" s="372"/>
      <c r="AS159" s="372"/>
      <c r="AT159" s="372"/>
      <c r="AU159" s="372"/>
      <c r="AV159" s="372"/>
      <c r="AW159" s="372"/>
      <c r="AX159" s="372"/>
      <c r="AY159" s="372"/>
      <c r="AZ159" s="372"/>
      <c r="BA159" s="372"/>
      <c r="BB159" s="372"/>
      <c r="BC159" s="372"/>
      <c r="BD159" s="372"/>
      <c r="BE159" s="372"/>
      <c r="BF159" s="372"/>
      <c r="BG159" s="372"/>
      <c r="BH159" s="372"/>
      <c r="BI159" s="372"/>
      <c r="BJ159" s="372"/>
      <c r="BK159" s="372"/>
      <c r="BL159" s="372"/>
      <c r="BM159" s="372"/>
      <c r="BN159" s="372"/>
      <c r="BO159" s="372"/>
      <c r="BP159" s="372"/>
      <c r="BQ159" s="372"/>
      <c r="BR159" s="372"/>
      <c r="BS159" s="372"/>
      <c r="BT159" s="372"/>
      <c r="BU159" s="372"/>
      <c r="BV159" s="372"/>
      <c r="BW159" s="372"/>
      <c r="BX159" s="372"/>
      <c r="BY159" s="372"/>
      <c r="BZ159" s="372"/>
      <c r="CA159" s="372"/>
      <c r="CB159" s="372"/>
      <c r="CC159" s="372"/>
      <c r="CD159" s="372"/>
      <c r="CE159" s="372"/>
      <c r="CF159" s="372"/>
      <c r="CG159" s="372"/>
      <c r="CH159" s="372"/>
      <c r="CI159" s="372"/>
      <c r="CJ159" s="372"/>
    </row>
    <row r="160" spans="1:88" ht="14.25">
      <c r="A160" s="404"/>
      <c r="B160" s="405"/>
      <c r="C160" s="406"/>
      <c r="D160" s="407"/>
      <c r="E160" s="408"/>
      <c r="F160" s="408"/>
      <c r="G160" s="214"/>
      <c r="H160" s="213"/>
      <c r="I160" s="360" t="e">
        <f t="shared" si="55"/>
        <v>#N/A</v>
      </c>
      <c r="J160" s="361" t="e">
        <f t="shared" si="56"/>
        <v>#N/A</v>
      </c>
      <c r="K160" s="362" t="e">
        <f t="shared" si="52"/>
        <v>#N/A</v>
      </c>
      <c r="L160" s="362" t="e">
        <f t="shared" si="54"/>
        <v>#N/A</v>
      </c>
      <c r="M160" s="362" t="e">
        <f t="shared" si="57"/>
        <v>#N/A</v>
      </c>
      <c r="N160" s="363" t="e">
        <f t="shared" si="58"/>
        <v>#N/A</v>
      </c>
      <c r="O160" s="364"/>
      <c r="P160" s="364"/>
      <c r="Q160" s="365">
        <f t="shared" si="59"/>
        <v>0</v>
      </c>
      <c r="R160" s="365">
        <f t="shared" si="60"/>
        <v>0</v>
      </c>
      <c r="T160" s="366" t="e">
        <f t="shared" si="61"/>
        <v>#DIV/0!</v>
      </c>
      <c r="U160" s="366" t="str">
        <f>IF(COUNTIF(T$39:T160,T160)=1,T160,"")</f>
        <v/>
      </c>
      <c r="V160" s="366" t="e">
        <f t="shared" si="62"/>
        <v>#DIV/0!</v>
      </c>
      <c r="W160" s="366" t="str">
        <f>IF(COUNTIF(V$39:V160,V160)=1,V160,"")</f>
        <v/>
      </c>
      <c r="X160" s="366" t="e">
        <f t="shared" si="63"/>
        <v>#DIV/0!</v>
      </c>
      <c r="Y160" s="367"/>
      <c r="AB160" s="365">
        <f t="shared" si="64"/>
        <v>0</v>
      </c>
      <c r="AC160" s="365">
        <f t="shared" si="65"/>
        <v>0</v>
      </c>
      <c r="AE160" s="366" t="e">
        <f t="shared" si="53"/>
        <v>#DIV/0!</v>
      </c>
      <c r="AF160" s="366" t="str">
        <f>IF(COUNTIF(AE$39:AE160,AE160)=1,AE160,"")</f>
        <v/>
      </c>
      <c r="AG160" s="366" t="e">
        <f t="shared" si="66"/>
        <v>#DIV/0!</v>
      </c>
      <c r="AH160" s="366" t="str">
        <f>IF(COUNTIF(AG$39:AG160,AG160)=1,AG160,"")</f>
        <v/>
      </c>
      <c r="AI160" s="366" t="e">
        <f t="shared" si="67"/>
        <v>#DIV/0!</v>
      </c>
      <c r="AJ160" s="346"/>
      <c r="AK160" s="346"/>
      <c r="AL160" s="346" t="e">
        <f>IF(Summary!$G$39="TAGSUF",'Gross Service Units'!AF160*'Gross Service Units'!E160,'Gross Service Units'!E160*'Gross Service Units'!T160)</f>
        <v>#DIV/0!</v>
      </c>
      <c r="AM160" s="372"/>
      <c r="AN160" s="372"/>
      <c r="AO160" s="372"/>
      <c r="AP160" s="372"/>
      <c r="AQ160" s="372"/>
      <c r="AR160" s="372"/>
      <c r="AS160" s="372"/>
      <c r="AT160" s="372"/>
      <c r="AU160" s="372"/>
      <c r="AV160" s="372"/>
      <c r="AW160" s="372"/>
      <c r="AX160" s="372"/>
      <c r="AY160" s="372"/>
      <c r="AZ160" s="372"/>
      <c r="BA160" s="372"/>
      <c r="BB160" s="372"/>
      <c r="BC160" s="372"/>
      <c r="BD160" s="372"/>
      <c r="BE160" s="372"/>
      <c r="BF160" s="372"/>
      <c r="BG160" s="372"/>
      <c r="BH160" s="372"/>
      <c r="BI160" s="372"/>
      <c r="BJ160" s="372"/>
      <c r="BK160" s="372"/>
      <c r="BL160" s="372"/>
      <c r="BM160" s="372"/>
      <c r="BN160" s="372"/>
      <c r="BO160" s="372"/>
      <c r="BP160" s="372"/>
      <c r="BQ160" s="372"/>
      <c r="BR160" s="372"/>
      <c r="BS160" s="372"/>
      <c r="BT160" s="372"/>
      <c r="BU160" s="372"/>
      <c r="BV160" s="372"/>
      <c r="BW160" s="372"/>
      <c r="BX160" s="372"/>
      <c r="BY160" s="372"/>
      <c r="BZ160" s="372"/>
      <c r="CA160" s="372"/>
      <c r="CB160" s="372"/>
      <c r="CC160" s="372"/>
      <c r="CD160" s="372"/>
      <c r="CE160" s="372"/>
      <c r="CF160" s="372"/>
      <c r="CG160" s="372"/>
      <c r="CH160" s="372"/>
      <c r="CI160" s="372"/>
      <c r="CJ160" s="372"/>
    </row>
    <row r="161" spans="1:88" ht="14.25">
      <c r="A161" s="404"/>
      <c r="B161" s="405"/>
      <c r="C161" s="406"/>
      <c r="D161" s="407"/>
      <c r="E161" s="408"/>
      <c r="F161" s="408"/>
      <c r="G161" s="214"/>
      <c r="H161" s="213"/>
      <c r="I161" s="360" t="e">
        <f t="shared" si="55"/>
        <v>#N/A</v>
      </c>
      <c r="J161" s="361" t="e">
        <f t="shared" si="56"/>
        <v>#N/A</v>
      </c>
      <c r="K161" s="362" t="e">
        <f t="shared" si="52"/>
        <v>#N/A</v>
      </c>
      <c r="L161" s="362" t="e">
        <f t="shared" si="54"/>
        <v>#N/A</v>
      </c>
      <c r="M161" s="362" t="e">
        <f t="shared" si="57"/>
        <v>#N/A</v>
      </c>
      <c r="N161" s="363" t="e">
        <f t="shared" si="58"/>
        <v>#N/A</v>
      </c>
      <c r="O161" s="364"/>
      <c r="P161" s="364"/>
      <c r="Q161" s="365">
        <f t="shared" si="59"/>
        <v>0</v>
      </c>
      <c r="R161" s="365">
        <f t="shared" si="60"/>
        <v>0</v>
      </c>
      <c r="T161" s="366" t="e">
        <f t="shared" si="61"/>
        <v>#DIV/0!</v>
      </c>
      <c r="U161" s="366" t="str">
        <f>IF(COUNTIF(T$39:T161,T161)=1,T161,"")</f>
        <v/>
      </c>
      <c r="V161" s="366" t="e">
        <f t="shared" si="62"/>
        <v>#DIV/0!</v>
      </c>
      <c r="W161" s="366" t="str">
        <f>IF(COUNTIF(V$39:V161,V161)=1,V161,"")</f>
        <v/>
      </c>
      <c r="X161" s="366" t="e">
        <f t="shared" si="63"/>
        <v>#DIV/0!</v>
      </c>
      <c r="Y161" s="367"/>
      <c r="AB161" s="365">
        <f t="shared" si="64"/>
        <v>0</v>
      </c>
      <c r="AC161" s="365">
        <f t="shared" si="65"/>
        <v>0</v>
      </c>
      <c r="AE161" s="366" t="e">
        <f t="shared" si="53"/>
        <v>#DIV/0!</v>
      </c>
      <c r="AF161" s="366" t="str">
        <f>IF(COUNTIF(AE$39:AE161,AE161)=1,AE161,"")</f>
        <v/>
      </c>
      <c r="AG161" s="366" t="e">
        <f t="shared" si="66"/>
        <v>#DIV/0!</v>
      </c>
      <c r="AH161" s="366" t="str">
        <f>IF(COUNTIF(AG$39:AG161,AG161)=1,AG161,"")</f>
        <v/>
      </c>
      <c r="AI161" s="366" t="e">
        <f t="shared" si="67"/>
        <v>#DIV/0!</v>
      </c>
      <c r="AJ161" s="346"/>
      <c r="AK161" s="346"/>
      <c r="AL161" s="346" t="e">
        <f>IF(Summary!$G$39="TAGSUF",'Gross Service Units'!AF161*'Gross Service Units'!E161,'Gross Service Units'!E161*'Gross Service Units'!T161)</f>
        <v>#DIV/0!</v>
      </c>
      <c r="AM161" s="372"/>
      <c r="AN161" s="372"/>
      <c r="AO161" s="372"/>
      <c r="AP161" s="372"/>
      <c r="AQ161" s="372"/>
      <c r="AR161" s="372"/>
      <c r="AS161" s="372"/>
      <c r="AT161" s="372"/>
      <c r="AU161" s="372"/>
      <c r="AV161" s="372"/>
      <c r="AW161" s="372"/>
      <c r="AX161" s="372"/>
      <c r="AY161" s="372"/>
      <c r="AZ161" s="372"/>
      <c r="BA161" s="372"/>
      <c r="BB161" s="372"/>
      <c r="BC161" s="372"/>
      <c r="BD161" s="372"/>
      <c r="BE161" s="372"/>
      <c r="BF161" s="372"/>
      <c r="BG161" s="372"/>
      <c r="BH161" s="372"/>
      <c r="BI161" s="372"/>
      <c r="BJ161" s="372"/>
      <c r="BK161" s="372"/>
      <c r="BL161" s="372"/>
      <c r="BM161" s="372"/>
      <c r="BN161" s="372"/>
      <c r="BO161" s="372"/>
      <c r="BP161" s="372"/>
      <c r="BQ161" s="372"/>
      <c r="BR161" s="372"/>
      <c r="BS161" s="372"/>
      <c r="BT161" s="372"/>
      <c r="BU161" s="372"/>
      <c r="BV161" s="372"/>
      <c r="BW161" s="372"/>
      <c r="BX161" s="372"/>
      <c r="BY161" s="372"/>
      <c r="BZ161" s="372"/>
      <c r="CA161" s="372"/>
      <c r="CB161" s="372"/>
      <c r="CC161" s="372"/>
      <c r="CD161" s="372"/>
      <c r="CE161" s="372"/>
      <c r="CF161" s="372"/>
      <c r="CG161" s="372"/>
      <c r="CH161" s="372"/>
      <c r="CI161" s="372"/>
      <c r="CJ161" s="372"/>
    </row>
    <row r="162" spans="1:88" ht="14.25">
      <c r="A162" s="404"/>
      <c r="B162" s="405"/>
      <c r="C162" s="406"/>
      <c r="D162" s="407"/>
      <c r="E162" s="408"/>
      <c r="F162" s="408"/>
      <c r="G162" s="214"/>
      <c r="H162" s="213"/>
      <c r="I162" s="360" t="e">
        <f t="shared" si="55"/>
        <v>#N/A</v>
      </c>
      <c r="J162" s="361" t="e">
        <f t="shared" si="56"/>
        <v>#N/A</v>
      </c>
      <c r="K162" s="362" t="e">
        <f t="shared" si="52"/>
        <v>#N/A</v>
      </c>
      <c r="L162" s="362" t="e">
        <f t="shared" si="54"/>
        <v>#N/A</v>
      </c>
      <c r="M162" s="362" t="e">
        <f t="shared" si="57"/>
        <v>#N/A</v>
      </c>
      <c r="N162" s="363" t="e">
        <f t="shared" si="58"/>
        <v>#N/A</v>
      </c>
      <c r="O162" s="364"/>
      <c r="P162" s="364"/>
      <c r="Q162" s="365">
        <f t="shared" si="59"/>
        <v>0</v>
      </c>
      <c r="R162" s="365">
        <f t="shared" si="60"/>
        <v>0</v>
      </c>
      <c r="T162" s="366" t="e">
        <f t="shared" si="61"/>
        <v>#DIV/0!</v>
      </c>
      <c r="U162" s="366" t="str">
        <f>IF(COUNTIF(T$39:T162,T162)=1,T162,"")</f>
        <v/>
      </c>
      <c r="V162" s="366" t="e">
        <f t="shared" si="62"/>
        <v>#DIV/0!</v>
      </c>
      <c r="W162" s="366" t="str">
        <f>IF(COUNTIF(V$39:V162,V162)=1,V162,"")</f>
        <v/>
      </c>
      <c r="X162" s="366" t="e">
        <f t="shared" si="63"/>
        <v>#DIV/0!</v>
      </c>
      <c r="Y162" s="367"/>
      <c r="AB162" s="365">
        <f t="shared" si="64"/>
        <v>0</v>
      </c>
      <c r="AC162" s="365">
        <f t="shared" si="65"/>
        <v>0</v>
      </c>
      <c r="AE162" s="366" t="e">
        <f t="shared" si="53"/>
        <v>#DIV/0!</v>
      </c>
      <c r="AF162" s="366" t="str">
        <f>IF(COUNTIF(AE$39:AE162,AE162)=1,AE162,"")</f>
        <v/>
      </c>
      <c r="AG162" s="366" t="e">
        <f t="shared" si="66"/>
        <v>#DIV/0!</v>
      </c>
      <c r="AH162" s="366" t="str">
        <f>IF(COUNTIF(AG$39:AG162,AG162)=1,AG162,"")</f>
        <v/>
      </c>
      <c r="AI162" s="366" t="e">
        <f t="shared" si="67"/>
        <v>#DIV/0!</v>
      </c>
      <c r="AJ162" s="346"/>
      <c r="AK162" s="346"/>
      <c r="AL162" s="346" t="e">
        <f>IF(Summary!$G$39="TAGSUF",'Gross Service Units'!AF162*'Gross Service Units'!E162,'Gross Service Units'!E162*'Gross Service Units'!T162)</f>
        <v>#DIV/0!</v>
      </c>
      <c r="AM162" s="372"/>
      <c r="AN162" s="372"/>
      <c r="AO162" s="372"/>
      <c r="AP162" s="372"/>
      <c r="AQ162" s="372"/>
      <c r="AR162" s="372"/>
      <c r="AS162" s="372"/>
      <c r="AT162" s="372"/>
      <c r="AU162" s="372"/>
      <c r="AV162" s="372"/>
      <c r="AW162" s="372"/>
      <c r="AX162" s="372"/>
      <c r="AY162" s="372"/>
      <c r="AZ162" s="372"/>
      <c r="BA162" s="372"/>
      <c r="BB162" s="372"/>
      <c r="BC162" s="372"/>
      <c r="BD162" s="372"/>
      <c r="BE162" s="372"/>
      <c r="BF162" s="372"/>
      <c r="BG162" s="372"/>
      <c r="BH162" s="372"/>
      <c r="BI162" s="372"/>
      <c r="BJ162" s="372"/>
      <c r="BK162" s="372"/>
      <c r="BL162" s="372"/>
      <c r="BM162" s="372"/>
      <c r="BN162" s="372"/>
      <c r="BO162" s="372"/>
      <c r="BP162" s="372"/>
      <c r="BQ162" s="372"/>
      <c r="BR162" s="372"/>
      <c r="BS162" s="372"/>
      <c r="BT162" s="372"/>
      <c r="BU162" s="372"/>
      <c r="BV162" s="372"/>
      <c r="BW162" s="372"/>
      <c r="BX162" s="372"/>
      <c r="BY162" s="372"/>
      <c r="BZ162" s="372"/>
      <c r="CA162" s="372"/>
      <c r="CB162" s="372"/>
      <c r="CC162" s="372"/>
      <c r="CD162" s="372"/>
      <c r="CE162" s="372"/>
      <c r="CF162" s="372"/>
      <c r="CG162" s="372"/>
      <c r="CH162" s="372"/>
      <c r="CI162" s="372"/>
      <c r="CJ162" s="372"/>
    </row>
    <row r="163" spans="1:88" ht="14.25">
      <c r="A163" s="404"/>
      <c r="B163" s="405"/>
      <c r="C163" s="406"/>
      <c r="D163" s="407"/>
      <c r="E163" s="408"/>
      <c r="F163" s="408"/>
      <c r="G163" s="214"/>
      <c r="H163" s="213"/>
      <c r="I163" s="360" t="e">
        <f t="shared" si="55"/>
        <v>#N/A</v>
      </c>
      <c r="J163" s="361" t="e">
        <f t="shared" si="56"/>
        <v>#N/A</v>
      </c>
      <c r="K163" s="362" t="e">
        <f t="shared" si="52"/>
        <v>#N/A</v>
      </c>
      <c r="L163" s="362" t="e">
        <f t="shared" si="54"/>
        <v>#N/A</v>
      </c>
      <c r="M163" s="362" t="e">
        <f t="shared" si="57"/>
        <v>#N/A</v>
      </c>
      <c r="N163" s="363" t="e">
        <f t="shared" si="58"/>
        <v>#N/A</v>
      </c>
      <c r="O163" s="364"/>
      <c r="P163" s="364"/>
      <c r="Q163" s="365">
        <f t="shared" si="59"/>
        <v>0</v>
      </c>
      <c r="R163" s="365">
        <f t="shared" si="60"/>
        <v>0</v>
      </c>
      <c r="T163" s="366" t="e">
        <f t="shared" si="61"/>
        <v>#DIV/0!</v>
      </c>
      <c r="U163" s="366" t="str">
        <f>IF(COUNTIF(T$39:T163,T163)=1,T163,"")</f>
        <v/>
      </c>
      <c r="V163" s="366" t="e">
        <f t="shared" si="62"/>
        <v>#DIV/0!</v>
      </c>
      <c r="W163" s="366" t="str">
        <f>IF(COUNTIF(V$39:V163,V163)=1,V163,"")</f>
        <v/>
      </c>
      <c r="X163" s="366" t="e">
        <f t="shared" si="63"/>
        <v>#DIV/0!</v>
      </c>
      <c r="Y163" s="367"/>
      <c r="AB163" s="365">
        <f t="shared" si="64"/>
        <v>0</v>
      </c>
      <c r="AC163" s="365">
        <f t="shared" si="65"/>
        <v>0</v>
      </c>
      <c r="AE163" s="366" t="e">
        <f t="shared" si="53"/>
        <v>#DIV/0!</v>
      </c>
      <c r="AF163" s="366" t="str">
        <f>IF(COUNTIF(AE$39:AE163,AE163)=1,AE163,"")</f>
        <v/>
      </c>
      <c r="AG163" s="366" t="e">
        <f t="shared" si="66"/>
        <v>#DIV/0!</v>
      </c>
      <c r="AH163" s="366" t="str">
        <f>IF(COUNTIF(AG$39:AG163,AG163)=1,AG163,"")</f>
        <v/>
      </c>
      <c r="AI163" s="366" t="e">
        <f t="shared" si="67"/>
        <v>#DIV/0!</v>
      </c>
      <c r="AJ163" s="346"/>
      <c r="AK163" s="346"/>
      <c r="AL163" s="346" t="e">
        <f>IF(Summary!$G$39="TAGSUF",'Gross Service Units'!AF163*'Gross Service Units'!E163,'Gross Service Units'!E163*'Gross Service Units'!T163)</f>
        <v>#DIV/0!</v>
      </c>
      <c r="AM163" s="372"/>
      <c r="AN163" s="372"/>
      <c r="AO163" s="372"/>
      <c r="AP163" s="372"/>
      <c r="AQ163" s="372"/>
      <c r="AR163" s="372"/>
      <c r="AS163" s="372"/>
      <c r="AT163" s="372"/>
      <c r="AU163" s="372"/>
      <c r="AV163" s="372"/>
      <c r="AW163" s="372"/>
      <c r="AX163" s="372"/>
      <c r="AY163" s="372"/>
      <c r="AZ163" s="372"/>
      <c r="BA163" s="372"/>
      <c r="BB163" s="372"/>
      <c r="BC163" s="372"/>
      <c r="BD163" s="372"/>
      <c r="BE163" s="372"/>
      <c r="BF163" s="372"/>
      <c r="BG163" s="372"/>
      <c r="BH163" s="372"/>
      <c r="BI163" s="372"/>
      <c r="BJ163" s="372"/>
      <c r="BK163" s="372"/>
      <c r="BL163" s="372"/>
      <c r="BM163" s="372"/>
      <c r="BN163" s="372"/>
      <c r="BO163" s="372"/>
      <c r="BP163" s="372"/>
      <c r="BQ163" s="372"/>
      <c r="BR163" s="372"/>
      <c r="BS163" s="372"/>
      <c r="BT163" s="372"/>
      <c r="BU163" s="372"/>
      <c r="BV163" s="372"/>
      <c r="BW163" s="372"/>
      <c r="BX163" s="372"/>
      <c r="BY163" s="372"/>
      <c r="BZ163" s="372"/>
      <c r="CA163" s="372"/>
      <c r="CB163" s="372"/>
      <c r="CC163" s="372"/>
      <c r="CD163" s="372"/>
      <c r="CE163" s="372"/>
      <c r="CF163" s="372"/>
      <c r="CG163" s="372"/>
      <c r="CH163" s="372"/>
      <c r="CI163" s="372"/>
      <c r="CJ163" s="372"/>
    </row>
    <row r="164" spans="1:88" ht="14.25">
      <c r="A164" s="404"/>
      <c r="B164" s="405"/>
      <c r="C164" s="406"/>
      <c r="D164" s="407"/>
      <c r="E164" s="408"/>
      <c r="F164" s="408"/>
      <c r="G164" s="214"/>
      <c r="H164" s="213"/>
      <c r="I164" s="360" t="e">
        <f t="shared" si="55"/>
        <v>#N/A</v>
      </c>
      <c r="J164" s="361" t="e">
        <f t="shared" si="56"/>
        <v>#N/A</v>
      </c>
      <c r="K164" s="362" t="e">
        <f t="shared" si="52"/>
        <v>#N/A</v>
      </c>
      <c r="L164" s="362" t="e">
        <f t="shared" si="54"/>
        <v>#N/A</v>
      </c>
      <c r="M164" s="362" t="e">
        <f t="shared" si="57"/>
        <v>#N/A</v>
      </c>
      <c r="N164" s="363" t="e">
        <f t="shared" si="58"/>
        <v>#N/A</v>
      </c>
      <c r="O164" s="364"/>
      <c r="P164" s="364"/>
      <c r="Q164" s="365">
        <f t="shared" si="59"/>
        <v>0</v>
      </c>
      <c r="R164" s="365">
        <f t="shared" si="60"/>
        <v>0</v>
      </c>
      <c r="T164" s="366" t="e">
        <f t="shared" si="61"/>
        <v>#DIV/0!</v>
      </c>
      <c r="U164" s="366" t="str">
        <f>IF(COUNTIF(T$39:T164,T164)=1,T164,"")</f>
        <v/>
      </c>
      <c r="V164" s="366" t="e">
        <f t="shared" si="62"/>
        <v>#DIV/0!</v>
      </c>
      <c r="W164" s="366" t="str">
        <f>IF(COUNTIF(V$39:V164,V164)=1,V164,"")</f>
        <v/>
      </c>
      <c r="X164" s="366" t="e">
        <f t="shared" si="63"/>
        <v>#DIV/0!</v>
      </c>
      <c r="Y164" s="367"/>
      <c r="AB164" s="365">
        <f t="shared" si="64"/>
        <v>0</v>
      </c>
      <c r="AC164" s="365">
        <f t="shared" si="65"/>
        <v>0</v>
      </c>
      <c r="AE164" s="366" t="e">
        <f t="shared" si="53"/>
        <v>#DIV/0!</v>
      </c>
      <c r="AF164" s="366" t="str">
        <f>IF(COUNTIF(AE$39:AE164,AE164)=1,AE164,"")</f>
        <v/>
      </c>
      <c r="AG164" s="366" t="e">
        <f t="shared" si="66"/>
        <v>#DIV/0!</v>
      </c>
      <c r="AH164" s="366" t="str">
        <f>IF(COUNTIF(AG$39:AG164,AG164)=1,AG164,"")</f>
        <v/>
      </c>
      <c r="AI164" s="366" t="e">
        <f t="shared" si="67"/>
        <v>#DIV/0!</v>
      </c>
      <c r="AJ164" s="346"/>
      <c r="AK164" s="346"/>
      <c r="AL164" s="346" t="e">
        <f>IF(Summary!$G$39="TAGSUF",'Gross Service Units'!AF164*'Gross Service Units'!E164,'Gross Service Units'!E164*'Gross Service Units'!T164)</f>
        <v>#DIV/0!</v>
      </c>
      <c r="AM164" s="372"/>
      <c r="AN164" s="372"/>
      <c r="AO164" s="372"/>
      <c r="AP164" s="372"/>
      <c r="AQ164" s="372"/>
      <c r="AR164" s="372"/>
      <c r="AS164" s="372"/>
      <c r="AT164" s="372"/>
      <c r="AU164" s="372"/>
      <c r="AV164" s="372"/>
      <c r="AW164" s="372"/>
      <c r="AX164" s="372"/>
      <c r="AY164" s="372"/>
      <c r="AZ164" s="372"/>
      <c r="BA164" s="372"/>
      <c r="BB164" s="372"/>
      <c r="BC164" s="372"/>
      <c r="BD164" s="372"/>
      <c r="BE164" s="372"/>
      <c r="BF164" s="372"/>
      <c r="BG164" s="372"/>
      <c r="BH164" s="372"/>
      <c r="BI164" s="372"/>
      <c r="BJ164" s="372"/>
      <c r="BK164" s="372"/>
      <c r="BL164" s="372"/>
      <c r="BM164" s="372"/>
      <c r="BN164" s="372"/>
      <c r="BO164" s="372"/>
      <c r="BP164" s="372"/>
      <c r="BQ164" s="372"/>
      <c r="BR164" s="372"/>
      <c r="BS164" s="372"/>
      <c r="BT164" s="372"/>
      <c r="BU164" s="372"/>
      <c r="BV164" s="372"/>
      <c r="BW164" s="372"/>
      <c r="BX164" s="372"/>
      <c r="BY164" s="372"/>
      <c r="BZ164" s="372"/>
      <c r="CA164" s="372"/>
      <c r="CB164" s="372"/>
      <c r="CC164" s="372"/>
      <c r="CD164" s="372"/>
      <c r="CE164" s="372"/>
      <c r="CF164" s="372"/>
      <c r="CG164" s="372"/>
      <c r="CH164" s="372"/>
      <c r="CI164" s="372"/>
      <c r="CJ164" s="372"/>
    </row>
    <row r="165" spans="1:88" ht="14.25">
      <c r="A165" s="404"/>
      <c r="B165" s="405"/>
      <c r="C165" s="406"/>
      <c r="D165" s="407"/>
      <c r="E165" s="408"/>
      <c r="F165" s="408"/>
      <c r="G165" s="214"/>
      <c r="H165" s="213"/>
      <c r="I165" s="360" t="e">
        <f t="shared" si="55"/>
        <v>#N/A</v>
      </c>
      <c r="J165" s="361" t="e">
        <f t="shared" si="56"/>
        <v>#N/A</v>
      </c>
      <c r="K165" s="362" t="e">
        <f t="shared" si="52"/>
        <v>#N/A</v>
      </c>
      <c r="L165" s="362" t="e">
        <f t="shared" si="54"/>
        <v>#N/A</v>
      </c>
      <c r="M165" s="362" t="e">
        <f t="shared" si="57"/>
        <v>#N/A</v>
      </c>
      <c r="N165" s="363" t="e">
        <f t="shared" si="58"/>
        <v>#N/A</v>
      </c>
      <c r="O165" s="364"/>
      <c r="P165" s="364"/>
      <c r="Q165" s="365">
        <f t="shared" si="59"/>
        <v>0</v>
      </c>
      <c r="R165" s="365">
        <f t="shared" si="60"/>
        <v>0</v>
      </c>
      <c r="T165" s="366" t="e">
        <f t="shared" si="61"/>
        <v>#DIV/0!</v>
      </c>
      <c r="U165" s="366" t="str">
        <f>IF(COUNTIF(T$39:T165,T165)=1,T165,"")</f>
        <v/>
      </c>
      <c r="V165" s="366" t="e">
        <f t="shared" si="62"/>
        <v>#DIV/0!</v>
      </c>
      <c r="W165" s="366" t="str">
        <f>IF(COUNTIF(V$39:V165,V165)=1,V165,"")</f>
        <v/>
      </c>
      <c r="X165" s="366" t="e">
        <f t="shared" si="63"/>
        <v>#DIV/0!</v>
      </c>
      <c r="Y165" s="367"/>
      <c r="AB165" s="365">
        <f t="shared" si="64"/>
        <v>0</v>
      </c>
      <c r="AC165" s="365">
        <f t="shared" si="65"/>
        <v>0</v>
      </c>
      <c r="AE165" s="366" t="e">
        <f t="shared" si="53"/>
        <v>#DIV/0!</v>
      </c>
      <c r="AF165" s="366" t="str">
        <f>IF(COUNTIF(AE$39:AE165,AE165)=1,AE165,"")</f>
        <v/>
      </c>
      <c r="AG165" s="366" t="e">
        <f t="shared" si="66"/>
        <v>#DIV/0!</v>
      </c>
      <c r="AH165" s="366" t="str">
        <f>IF(COUNTIF(AG$39:AG165,AG165)=1,AG165,"")</f>
        <v/>
      </c>
      <c r="AI165" s="366" t="e">
        <f t="shared" si="67"/>
        <v>#DIV/0!</v>
      </c>
      <c r="AJ165" s="346"/>
      <c r="AK165" s="346"/>
      <c r="AL165" s="346" t="e">
        <f>IF(Summary!$G$39="TAGSUF",'Gross Service Units'!AF165*'Gross Service Units'!E165,'Gross Service Units'!E165*'Gross Service Units'!T165)</f>
        <v>#DIV/0!</v>
      </c>
      <c r="AM165" s="372"/>
      <c r="AN165" s="372"/>
      <c r="AO165" s="372"/>
      <c r="AP165" s="372"/>
      <c r="AQ165" s="372"/>
      <c r="AR165" s="372"/>
      <c r="AS165" s="372"/>
      <c r="AT165" s="372"/>
      <c r="AU165" s="372"/>
      <c r="AV165" s="372"/>
      <c r="AW165" s="372"/>
      <c r="AX165" s="372"/>
      <c r="AY165" s="372"/>
      <c r="AZ165" s="372"/>
      <c r="BA165" s="372"/>
      <c r="BB165" s="372"/>
      <c r="BC165" s="372"/>
      <c r="BD165" s="372"/>
      <c r="BE165" s="372"/>
      <c r="BF165" s="372"/>
      <c r="BG165" s="372"/>
      <c r="BH165" s="372"/>
      <c r="BI165" s="372"/>
      <c r="BJ165" s="372"/>
      <c r="BK165" s="372"/>
      <c r="BL165" s="372"/>
      <c r="BM165" s="372"/>
      <c r="BN165" s="372"/>
      <c r="BO165" s="372"/>
      <c r="BP165" s="372"/>
      <c r="BQ165" s="372"/>
      <c r="BR165" s="372"/>
      <c r="BS165" s="372"/>
      <c r="BT165" s="372"/>
      <c r="BU165" s="372"/>
      <c r="BV165" s="372"/>
      <c r="BW165" s="372"/>
      <c r="BX165" s="372"/>
      <c r="BY165" s="372"/>
      <c r="BZ165" s="372"/>
      <c r="CA165" s="372"/>
      <c r="CB165" s="372"/>
      <c r="CC165" s="372"/>
      <c r="CD165" s="372"/>
      <c r="CE165" s="372"/>
      <c r="CF165" s="372"/>
      <c r="CG165" s="372"/>
      <c r="CH165" s="372"/>
      <c r="CI165" s="372"/>
      <c r="CJ165" s="372"/>
    </row>
    <row r="166" spans="1:88" ht="14.25">
      <c r="A166" s="404"/>
      <c r="B166" s="405"/>
      <c r="C166" s="406"/>
      <c r="D166" s="407"/>
      <c r="E166" s="408"/>
      <c r="F166" s="408"/>
      <c r="G166" s="214"/>
      <c r="H166" s="213"/>
      <c r="I166" s="360" t="e">
        <f t="shared" si="55"/>
        <v>#N/A</v>
      </c>
      <c r="J166" s="361" t="e">
        <f t="shared" si="56"/>
        <v>#N/A</v>
      </c>
      <c r="K166" s="362" t="e">
        <f t="shared" si="52"/>
        <v>#N/A</v>
      </c>
      <c r="L166" s="362" t="e">
        <f t="shared" si="54"/>
        <v>#N/A</v>
      </c>
      <c r="M166" s="362" t="e">
        <f t="shared" si="57"/>
        <v>#N/A</v>
      </c>
      <c r="N166" s="363" t="e">
        <f t="shared" si="58"/>
        <v>#N/A</v>
      </c>
      <c r="O166" s="364"/>
      <c r="P166" s="364"/>
      <c r="Q166" s="365">
        <f t="shared" si="59"/>
        <v>0</v>
      </c>
      <c r="R166" s="365">
        <f t="shared" si="60"/>
        <v>0</v>
      </c>
      <c r="T166" s="366" t="e">
        <f t="shared" si="61"/>
        <v>#DIV/0!</v>
      </c>
      <c r="U166" s="366" t="str">
        <f>IF(COUNTIF(T$39:T166,T166)=1,T166,"")</f>
        <v/>
      </c>
      <c r="V166" s="366" t="e">
        <f t="shared" si="62"/>
        <v>#DIV/0!</v>
      </c>
      <c r="W166" s="366" t="str">
        <f>IF(COUNTIF(V$39:V166,V166)=1,V166,"")</f>
        <v/>
      </c>
      <c r="X166" s="366" t="e">
        <f t="shared" si="63"/>
        <v>#DIV/0!</v>
      </c>
      <c r="Y166" s="367"/>
      <c r="AB166" s="365">
        <f t="shared" si="64"/>
        <v>0</v>
      </c>
      <c r="AC166" s="365">
        <f t="shared" si="65"/>
        <v>0</v>
      </c>
      <c r="AE166" s="366" t="e">
        <f t="shared" si="53"/>
        <v>#DIV/0!</v>
      </c>
      <c r="AF166" s="366" t="str">
        <f>IF(COUNTIF(AE$39:AE166,AE166)=1,AE166,"")</f>
        <v/>
      </c>
      <c r="AG166" s="366" t="e">
        <f t="shared" si="66"/>
        <v>#DIV/0!</v>
      </c>
      <c r="AH166" s="366" t="str">
        <f>IF(COUNTIF(AG$39:AG166,AG166)=1,AG166,"")</f>
        <v/>
      </c>
      <c r="AI166" s="366" t="e">
        <f t="shared" si="67"/>
        <v>#DIV/0!</v>
      </c>
      <c r="AJ166" s="346"/>
      <c r="AK166" s="346"/>
      <c r="AL166" s="346" t="e">
        <f>IF(Summary!$G$39="TAGSUF",'Gross Service Units'!AF166*'Gross Service Units'!E166,'Gross Service Units'!E166*'Gross Service Units'!T166)</f>
        <v>#DIV/0!</v>
      </c>
      <c r="AM166" s="372"/>
      <c r="AN166" s="372"/>
      <c r="AO166" s="372"/>
      <c r="AP166" s="372"/>
      <c r="AQ166" s="372"/>
      <c r="AR166" s="372"/>
      <c r="AS166" s="372"/>
      <c r="AT166" s="372"/>
      <c r="AU166" s="372"/>
      <c r="AV166" s="372"/>
      <c r="AW166" s="372"/>
      <c r="AX166" s="372"/>
      <c r="AY166" s="372"/>
      <c r="AZ166" s="372"/>
      <c r="BA166" s="372"/>
      <c r="BB166" s="372"/>
      <c r="BC166" s="372"/>
      <c r="BD166" s="372"/>
      <c r="BE166" s="372"/>
      <c r="BF166" s="372"/>
      <c r="BG166" s="372"/>
      <c r="BH166" s="372"/>
      <c r="BI166" s="372"/>
      <c r="BJ166" s="372"/>
      <c r="BK166" s="372"/>
      <c r="BL166" s="372"/>
      <c r="BM166" s="372"/>
      <c r="BN166" s="372"/>
      <c r="BO166" s="372"/>
      <c r="BP166" s="372"/>
      <c r="BQ166" s="372"/>
      <c r="BR166" s="372"/>
      <c r="BS166" s="372"/>
      <c r="BT166" s="372"/>
      <c r="BU166" s="372"/>
      <c r="BV166" s="372"/>
      <c r="BW166" s="372"/>
      <c r="BX166" s="372"/>
      <c r="BY166" s="372"/>
      <c r="BZ166" s="372"/>
      <c r="CA166" s="372"/>
      <c r="CB166" s="372"/>
      <c r="CC166" s="372"/>
      <c r="CD166" s="372"/>
      <c r="CE166" s="372"/>
      <c r="CF166" s="372"/>
      <c r="CG166" s="372"/>
      <c r="CH166" s="372"/>
      <c r="CI166" s="372"/>
      <c r="CJ166" s="372"/>
    </row>
    <row r="167" spans="1:88" ht="14.25">
      <c r="A167" s="404"/>
      <c r="B167" s="405"/>
      <c r="C167" s="406"/>
      <c r="D167" s="407"/>
      <c r="E167" s="408"/>
      <c r="F167" s="408"/>
      <c r="G167" s="214"/>
      <c r="H167" s="213"/>
      <c r="I167" s="360" t="e">
        <f t="shared" ref="I167:I189" si="68">VLOOKUP(D167,$B$10:$D$28,3,FALSE)</f>
        <v>#N/A</v>
      </c>
      <c r="J167" s="361" t="e">
        <f t="shared" ref="J167:J189" si="69">I167*F167</f>
        <v>#N/A</v>
      </c>
      <c r="K167" s="362" t="e">
        <f t="shared" si="52"/>
        <v>#N/A</v>
      </c>
      <c r="L167" s="362" t="e">
        <f t="shared" si="54"/>
        <v>#N/A</v>
      </c>
      <c r="M167" s="362" t="e">
        <f t="shared" si="57"/>
        <v>#N/A</v>
      </c>
      <c r="N167" s="363" t="e">
        <f t="shared" ref="N167:N189" si="70">VLOOKUP(J167,$I$10:$J$23,2,FALSE)</f>
        <v>#N/A</v>
      </c>
      <c r="O167" s="364"/>
      <c r="P167" s="364"/>
      <c r="Q167" s="365">
        <f t="shared" si="59"/>
        <v>0</v>
      </c>
      <c r="R167" s="365">
        <f t="shared" ref="R167:R189" si="71">Q167*E167</f>
        <v>0</v>
      </c>
      <c r="T167" s="366" t="e">
        <f t="shared" si="61"/>
        <v>#DIV/0!</v>
      </c>
      <c r="U167" s="366" t="str">
        <f>IF(COUNTIF(T$39:T167,T167)=1,T167,"")</f>
        <v/>
      </c>
      <c r="V167" s="366" t="e">
        <f t="shared" si="62"/>
        <v>#DIV/0!</v>
      </c>
      <c r="W167" s="366" t="str">
        <f>IF(COUNTIF(V$39:V167,V167)=1,V167,"")</f>
        <v/>
      </c>
      <c r="X167" s="366" t="e">
        <f t="shared" si="63"/>
        <v>#DIV/0!</v>
      </c>
      <c r="Y167" s="367"/>
      <c r="AB167" s="365">
        <f t="shared" ref="AB167:AB189" si="72">IF(ISERROR(N167),0,N167)*IF(ISERROR(M167),0,M167)*52</f>
        <v>0</v>
      </c>
      <c r="AC167" s="365">
        <f t="shared" ref="AC167:AC189" si="73">E167*AB167</f>
        <v>0</v>
      </c>
      <c r="AE167" s="366" t="e">
        <f t="shared" si="53"/>
        <v>#DIV/0!</v>
      </c>
      <c r="AF167" s="366" t="str">
        <f>IF(COUNTIF(AE$39:AE167,AE167)=1,AE167,"")</f>
        <v/>
      </c>
      <c r="AG167" s="366" t="e">
        <f t="shared" si="66"/>
        <v>#DIV/0!</v>
      </c>
      <c r="AH167" s="366" t="str">
        <f>IF(COUNTIF(AG$39:AG167,AG167)=1,AG167,"")</f>
        <v/>
      </c>
      <c r="AI167" s="366" t="e">
        <f t="shared" si="67"/>
        <v>#DIV/0!</v>
      </c>
      <c r="AJ167" s="346"/>
      <c r="AK167" s="346"/>
      <c r="AL167" s="346" t="e">
        <f>IF(Summary!$G$39="TAGSUF",'Gross Service Units'!AF167*'Gross Service Units'!E167,'Gross Service Units'!E167*'Gross Service Units'!T167)</f>
        <v>#DIV/0!</v>
      </c>
      <c r="AM167" s="372"/>
      <c r="AN167" s="372"/>
      <c r="AO167" s="372"/>
      <c r="AP167" s="372"/>
      <c r="AQ167" s="372"/>
      <c r="AR167" s="372"/>
      <c r="AS167" s="372"/>
      <c r="AT167" s="372"/>
      <c r="AU167" s="372"/>
      <c r="AV167" s="372"/>
      <c r="AW167" s="372"/>
      <c r="AX167" s="372"/>
      <c r="AY167" s="372"/>
      <c r="AZ167" s="372"/>
      <c r="BA167" s="372"/>
      <c r="BB167" s="372"/>
      <c r="BC167" s="372"/>
      <c r="BD167" s="372"/>
      <c r="BE167" s="372"/>
      <c r="BF167" s="372"/>
      <c r="BG167" s="372"/>
      <c r="BH167" s="372"/>
      <c r="BI167" s="372"/>
      <c r="BJ167" s="372"/>
      <c r="BK167" s="372"/>
      <c r="BL167" s="372"/>
      <c r="BM167" s="372"/>
      <c r="BN167" s="372"/>
      <c r="BO167" s="372"/>
      <c r="BP167" s="372"/>
      <c r="BQ167" s="372"/>
      <c r="BR167" s="372"/>
      <c r="BS167" s="372"/>
      <c r="BT167" s="372"/>
      <c r="BU167" s="372"/>
      <c r="BV167" s="372"/>
      <c r="BW167" s="372"/>
      <c r="BX167" s="372"/>
      <c r="BY167" s="372"/>
      <c r="BZ167" s="372"/>
      <c r="CA167" s="372"/>
      <c r="CB167" s="372"/>
      <c r="CC167" s="372"/>
      <c r="CD167" s="372"/>
      <c r="CE167" s="372"/>
      <c r="CF167" s="372"/>
      <c r="CG167" s="372"/>
      <c r="CH167" s="372"/>
      <c r="CI167" s="372"/>
      <c r="CJ167" s="372"/>
    </row>
    <row r="168" spans="1:88" ht="14.25">
      <c r="A168" s="404"/>
      <c r="B168" s="405"/>
      <c r="C168" s="406"/>
      <c r="D168" s="407"/>
      <c r="E168" s="408"/>
      <c r="F168" s="408"/>
      <c r="G168" s="214"/>
      <c r="H168" s="213"/>
      <c r="I168" s="360" t="e">
        <f t="shared" si="68"/>
        <v>#N/A</v>
      </c>
      <c r="J168" s="361" t="e">
        <f t="shared" si="69"/>
        <v>#N/A</v>
      </c>
      <c r="K168" s="362" t="e">
        <f t="shared" ref="K168:K189" si="74">VLOOKUP($D168,$B$10:$F$28,5,FALSE)</f>
        <v>#N/A</v>
      </c>
      <c r="L168" s="362" t="e">
        <f t="shared" si="54"/>
        <v>#N/A</v>
      </c>
      <c r="M168" s="362" t="e">
        <f t="shared" si="57"/>
        <v>#N/A</v>
      </c>
      <c r="N168" s="363" t="e">
        <f t="shared" si="70"/>
        <v>#N/A</v>
      </c>
      <c r="O168" s="364"/>
      <c r="P168" s="364"/>
      <c r="Q168" s="365">
        <f t="shared" si="59"/>
        <v>0</v>
      </c>
      <c r="R168" s="365">
        <f t="shared" si="71"/>
        <v>0</v>
      </c>
      <c r="T168" s="366" t="e">
        <f t="shared" si="61"/>
        <v>#DIV/0!</v>
      </c>
      <c r="U168" s="366" t="str">
        <f>IF(COUNTIF(T$39:T168,T168)=1,T168,"")</f>
        <v/>
      </c>
      <c r="V168" s="366" t="e">
        <f t="shared" si="62"/>
        <v>#DIV/0!</v>
      </c>
      <c r="W168" s="366" t="str">
        <f>IF(COUNTIF(V$39:V168,V168)=1,V168,"")</f>
        <v/>
      </c>
      <c r="X168" s="366" t="e">
        <f t="shared" si="63"/>
        <v>#DIV/0!</v>
      </c>
      <c r="Y168" s="367"/>
      <c r="AB168" s="365">
        <f t="shared" si="72"/>
        <v>0</v>
      </c>
      <c r="AC168" s="365">
        <f t="shared" si="73"/>
        <v>0</v>
      </c>
      <c r="AE168" s="366" t="e">
        <f t="shared" si="53"/>
        <v>#DIV/0!</v>
      </c>
      <c r="AF168" s="366" t="str">
        <f>IF(COUNTIF(AE$39:AE168,AE168)=1,AE168,"")</f>
        <v/>
      </c>
      <c r="AG168" s="366" t="e">
        <f t="shared" si="66"/>
        <v>#DIV/0!</v>
      </c>
      <c r="AH168" s="366" t="str">
        <f>IF(COUNTIF(AG$39:AG168,AG168)=1,AG168,"")</f>
        <v/>
      </c>
      <c r="AI168" s="366" t="e">
        <f t="shared" si="67"/>
        <v>#DIV/0!</v>
      </c>
      <c r="AJ168" s="346"/>
      <c r="AK168" s="346"/>
      <c r="AL168" s="346" t="e">
        <f>IF(Summary!$G$39="TAGSUF",'Gross Service Units'!AF168*'Gross Service Units'!E168,'Gross Service Units'!E168*'Gross Service Units'!T168)</f>
        <v>#DIV/0!</v>
      </c>
      <c r="AM168" s="372"/>
      <c r="AN168" s="372"/>
      <c r="AO168" s="372"/>
      <c r="AP168" s="372"/>
      <c r="AQ168" s="372"/>
      <c r="AR168" s="372"/>
      <c r="AS168" s="372"/>
      <c r="AT168" s="372"/>
      <c r="AU168" s="372"/>
      <c r="AV168" s="372"/>
      <c r="AW168" s="372"/>
      <c r="AX168" s="372"/>
      <c r="AY168" s="372"/>
      <c r="AZ168" s="372"/>
      <c r="BA168" s="372"/>
      <c r="BB168" s="372"/>
      <c r="BC168" s="372"/>
      <c r="BD168" s="372"/>
      <c r="BE168" s="372"/>
      <c r="BF168" s="372"/>
      <c r="BG168" s="372"/>
      <c r="BH168" s="372"/>
      <c r="BI168" s="372"/>
      <c r="BJ168" s="372"/>
      <c r="BK168" s="372"/>
      <c r="BL168" s="372"/>
      <c r="BM168" s="372"/>
      <c r="BN168" s="372"/>
      <c r="BO168" s="372"/>
      <c r="BP168" s="372"/>
      <c r="BQ168" s="372"/>
      <c r="BR168" s="372"/>
      <c r="BS168" s="372"/>
      <c r="BT168" s="372"/>
      <c r="BU168" s="372"/>
      <c r="BV168" s="372"/>
      <c r="BW168" s="372"/>
      <c r="BX168" s="372"/>
      <c r="BY168" s="372"/>
      <c r="BZ168" s="372"/>
      <c r="CA168" s="372"/>
      <c r="CB168" s="372"/>
      <c r="CC168" s="372"/>
      <c r="CD168" s="372"/>
      <c r="CE168" s="372"/>
      <c r="CF168" s="372"/>
      <c r="CG168" s="372"/>
      <c r="CH168" s="372"/>
      <c r="CI168" s="372"/>
      <c r="CJ168" s="372"/>
    </row>
    <row r="169" spans="1:88" ht="14.25">
      <c r="A169" s="404"/>
      <c r="B169" s="405"/>
      <c r="C169" s="406"/>
      <c r="D169" s="407"/>
      <c r="E169" s="408"/>
      <c r="F169" s="408"/>
      <c r="G169" s="214"/>
      <c r="H169" s="213"/>
      <c r="I169" s="360" t="e">
        <f t="shared" si="68"/>
        <v>#N/A</v>
      </c>
      <c r="J169" s="361" t="e">
        <f t="shared" si="69"/>
        <v>#N/A</v>
      </c>
      <c r="K169" s="362" t="e">
        <f t="shared" si="74"/>
        <v>#N/A</v>
      </c>
      <c r="L169" s="362" t="e">
        <f t="shared" si="54"/>
        <v>#N/A</v>
      </c>
      <c r="M169" s="362" t="e">
        <f t="shared" si="57"/>
        <v>#N/A</v>
      </c>
      <c r="N169" s="363" t="e">
        <f t="shared" si="70"/>
        <v>#N/A</v>
      </c>
      <c r="O169" s="364"/>
      <c r="P169" s="364"/>
      <c r="Q169" s="365">
        <f t="shared" si="59"/>
        <v>0</v>
      </c>
      <c r="R169" s="365">
        <f t="shared" si="71"/>
        <v>0</v>
      </c>
      <c r="T169" s="366" t="e">
        <f t="shared" si="61"/>
        <v>#DIV/0!</v>
      </c>
      <c r="U169" s="366" t="str">
        <f>IF(COUNTIF(T$39:T169,T169)=1,T169,"")</f>
        <v/>
      </c>
      <c r="V169" s="366" t="e">
        <f t="shared" si="62"/>
        <v>#DIV/0!</v>
      </c>
      <c r="W169" s="366" t="str">
        <f>IF(COUNTIF(V$39:V169,V169)=1,V169,"")</f>
        <v/>
      </c>
      <c r="X169" s="366" t="e">
        <f t="shared" si="63"/>
        <v>#DIV/0!</v>
      </c>
      <c r="Y169" s="367"/>
      <c r="AB169" s="365">
        <f t="shared" si="72"/>
        <v>0</v>
      </c>
      <c r="AC169" s="365">
        <f t="shared" si="73"/>
        <v>0</v>
      </c>
      <c r="AE169" s="366" t="e">
        <f t="shared" si="53"/>
        <v>#DIV/0!</v>
      </c>
      <c r="AF169" s="366" t="str">
        <f>IF(COUNTIF(AE$39:AE169,AE169)=1,AE169,"")</f>
        <v/>
      </c>
      <c r="AG169" s="366" t="e">
        <f t="shared" si="66"/>
        <v>#DIV/0!</v>
      </c>
      <c r="AH169" s="366" t="str">
        <f>IF(COUNTIF(AG$39:AG169,AG169)=1,AG169,"")</f>
        <v/>
      </c>
      <c r="AI169" s="366" t="e">
        <f t="shared" si="67"/>
        <v>#DIV/0!</v>
      </c>
      <c r="AJ169" s="346"/>
      <c r="AK169" s="346"/>
      <c r="AL169" s="346" t="e">
        <f>IF(Summary!$G$39="TAGSUF",'Gross Service Units'!AF169*'Gross Service Units'!E169,'Gross Service Units'!E169*'Gross Service Units'!T169)</f>
        <v>#DIV/0!</v>
      </c>
      <c r="AM169" s="372"/>
      <c r="AN169" s="372"/>
      <c r="AO169" s="372"/>
      <c r="AP169" s="372"/>
      <c r="AQ169" s="372"/>
      <c r="AR169" s="372"/>
      <c r="AS169" s="372"/>
      <c r="AT169" s="372"/>
      <c r="AU169" s="372"/>
      <c r="AV169" s="372"/>
      <c r="AW169" s="372"/>
      <c r="AX169" s="372"/>
      <c r="AY169" s="372"/>
      <c r="AZ169" s="372"/>
      <c r="BA169" s="372"/>
      <c r="BB169" s="372"/>
      <c r="BC169" s="372"/>
      <c r="BD169" s="372"/>
      <c r="BE169" s="372"/>
      <c r="BF169" s="372"/>
      <c r="BG169" s="372"/>
      <c r="BH169" s="372"/>
      <c r="BI169" s="372"/>
      <c r="BJ169" s="372"/>
      <c r="BK169" s="372"/>
      <c r="BL169" s="372"/>
      <c r="BM169" s="372"/>
      <c r="BN169" s="372"/>
      <c r="BO169" s="372"/>
      <c r="BP169" s="372"/>
      <c r="BQ169" s="372"/>
      <c r="BR169" s="372"/>
      <c r="BS169" s="372"/>
      <c r="BT169" s="372"/>
      <c r="BU169" s="372"/>
      <c r="BV169" s="372"/>
      <c r="BW169" s="372"/>
      <c r="BX169" s="372"/>
      <c r="BY169" s="372"/>
      <c r="BZ169" s="372"/>
      <c r="CA169" s="372"/>
      <c r="CB169" s="372"/>
      <c r="CC169" s="372"/>
      <c r="CD169" s="372"/>
      <c r="CE169" s="372"/>
      <c r="CF169" s="372"/>
      <c r="CG169" s="372"/>
      <c r="CH169" s="372"/>
      <c r="CI169" s="372"/>
      <c r="CJ169" s="372"/>
    </row>
    <row r="170" spans="1:88" ht="14.25">
      <c r="A170" s="404"/>
      <c r="B170" s="405"/>
      <c r="C170" s="406"/>
      <c r="D170" s="407"/>
      <c r="E170" s="408"/>
      <c r="F170" s="408"/>
      <c r="G170" s="214"/>
      <c r="H170" s="213"/>
      <c r="I170" s="360" t="e">
        <f t="shared" si="68"/>
        <v>#N/A</v>
      </c>
      <c r="J170" s="361" t="e">
        <f t="shared" si="69"/>
        <v>#N/A</v>
      </c>
      <c r="K170" s="362" t="e">
        <f t="shared" si="74"/>
        <v>#N/A</v>
      </c>
      <c r="L170" s="362" t="e">
        <f t="shared" si="54"/>
        <v>#N/A</v>
      </c>
      <c r="M170" s="362" t="e">
        <f t="shared" si="57"/>
        <v>#N/A</v>
      </c>
      <c r="N170" s="363" t="e">
        <f t="shared" si="70"/>
        <v>#N/A</v>
      </c>
      <c r="O170" s="364"/>
      <c r="P170" s="364"/>
      <c r="Q170" s="365">
        <f t="shared" si="59"/>
        <v>0</v>
      </c>
      <c r="R170" s="365">
        <f t="shared" si="71"/>
        <v>0</v>
      </c>
      <c r="T170" s="366" t="e">
        <f t="shared" si="61"/>
        <v>#DIV/0!</v>
      </c>
      <c r="U170" s="366" t="str">
        <f>IF(COUNTIF(T$39:T170,T170)=1,T170,"")</f>
        <v/>
      </c>
      <c r="V170" s="366" t="e">
        <f t="shared" si="62"/>
        <v>#DIV/0!</v>
      </c>
      <c r="W170" s="366" t="str">
        <f>IF(COUNTIF(V$39:V170,V170)=1,V170,"")</f>
        <v/>
      </c>
      <c r="X170" s="366" t="e">
        <f t="shared" si="63"/>
        <v>#DIV/0!</v>
      </c>
      <c r="Y170" s="367"/>
      <c r="AB170" s="365">
        <f t="shared" si="72"/>
        <v>0</v>
      </c>
      <c r="AC170" s="365">
        <f t="shared" si="73"/>
        <v>0</v>
      </c>
      <c r="AE170" s="366" t="e">
        <f t="shared" si="53"/>
        <v>#DIV/0!</v>
      </c>
      <c r="AF170" s="366" t="str">
        <f>IF(COUNTIF(AE$39:AE170,AE170)=1,AE170,"")</f>
        <v/>
      </c>
      <c r="AG170" s="366" t="e">
        <f t="shared" si="66"/>
        <v>#DIV/0!</v>
      </c>
      <c r="AH170" s="366" t="str">
        <f>IF(COUNTIF(AG$39:AG170,AG170)=1,AG170,"")</f>
        <v/>
      </c>
      <c r="AI170" s="366" t="e">
        <f t="shared" si="67"/>
        <v>#DIV/0!</v>
      </c>
      <c r="AJ170" s="346"/>
      <c r="AK170" s="346"/>
      <c r="AL170" s="346" t="e">
        <f>IF(Summary!$G$39="TAGSUF",'Gross Service Units'!AF170*'Gross Service Units'!E170,'Gross Service Units'!E170*'Gross Service Units'!T170)</f>
        <v>#DIV/0!</v>
      </c>
      <c r="AM170" s="372"/>
      <c r="AN170" s="372"/>
      <c r="AO170" s="372"/>
      <c r="AP170" s="372"/>
      <c r="AQ170" s="372"/>
      <c r="AR170" s="372"/>
      <c r="AS170" s="372"/>
      <c r="AT170" s="372"/>
      <c r="AU170" s="372"/>
      <c r="AV170" s="372"/>
      <c r="AW170" s="372"/>
      <c r="AX170" s="372"/>
      <c r="AY170" s="372"/>
      <c r="AZ170" s="372"/>
      <c r="BA170" s="372"/>
      <c r="BB170" s="372"/>
      <c r="BC170" s="372"/>
      <c r="BD170" s="372"/>
      <c r="BE170" s="372"/>
      <c r="BF170" s="372"/>
      <c r="BG170" s="372"/>
      <c r="BH170" s="372"/>
      <c r="BI170" s="372"/>
      <c r="BJ170" s="372"/>
      <c r="BK170" s="372"/>
      <c r="BL170" s="372"/>
      <c r="BM170" s="372"/>
      <c r="BN170" s="372"/>
      <c r="BO170" s="372"/>
      <c r="BP170" s="372"/>
      <c r="BQ170" s="372"/>
      <c r="BR170" s="372"/>
      <c r="BS170" s="372"/>
      <c r="BT170" s="372"/>
      <c r="BU170" s="372"/>
      <c r="BV170" s="372"/>
      <c r="BW170" s="372"/>
      <c r="BX170" s="372"/>
      <c r="BY170" s="372"/>
      <c r="BZ170" s="372"/>
      <c r="CA170" s="372"/>
      <c r="CB170" s="372"/>
      <c r="CC170" s="372"/>
      <c r="CD170" s="372"/>
      <c r="CE170" s="372"/>
      <c r="CF170" s="372"/>
      <c r="CG170" s="372"/>
      <c r="CH170" s="372"/>
      <c r="CI170" s="372"/>
      <c r="CJ170" s="372"/>
    </row>
    <row r="171" spans="1:88" ht="14.25">
      <c r="A171" s="404"/>
      <c r="B171" s="405"/>
      <c r="C171" s="406"/>
      <c r="D171" s="407"/>
      <c r="E171" s="408"/>
      <c r="F171" s="408"/>
      <c r="G171" s="214"/>
      <c r="H171" s="213"/>
      <c r="I171" s="360" t="e">
        <f t="shared" si="68"/>
        <v>#N/A</v>
      </c>
      <c r="J171" s="361" t="e">
        <f t="shared" si="69"/>
        <v>#N/A</v>
      </c>
      <c r="K171" s="362" t="e">
        <f t="shared" si="74"/>
        <v>#N/A</v>
      </c>
      <c r="L171" s="362" t="e">
        <f t="shared" si="54"/>
        <v>#N/A</v>
      </c>
      <c r="M171" s="362" t="e">
        <f t="shared" si="57"/>
        <v>#N/A</v>
      </c>
      <c r="N171" s="363" t="e">
        <f t="shared" si="70"/>
        <v>#N/A</v>
      </c>
      <c r="O171" s="364"/>
      <c r="P171" s="364"/>
      <c r="Q171" s="365">
        <f t="shared" si="59"/>
        <v>0</v>
      </c>
      <c r="R171" s="365">
        <f t="shared" si="71"/>
        <v>0</v>
      </c>
      <c r="T171" s="366" t="e">
        <f t="shared" si="61"/>
        <v>#DIV/0!</v>
      </c>
      <c r="U171" s="366" t="str">
        <f>IF(COUNTIF(T$39:T171,T171)=1,T171,"")</f>
        <v/>
      </c>
      <c r="V171" s="366" t="e">
        <f t="shared" si="62"/>
        <v>#DIV/0!</v>
      </c>
      <c r="W171" s="366" t="str">
        <f>IF(COUNTIF(V$39:V171,V171)=1,V171,"")</f>
        <v/>
      </c>
      <c r="X171" s="366" t="e">
        <f t="shared" si="63"/>
        <v>#DIV/0!</v>
      </c>
      <c r="Y171" s="367"/>
      <c r="AB171" s="365">
        <f t="shared" si="72"/>
        <v>0</v>
      </c>
      <c r="AC171" s="365">
        <f t="shared" si="73"/>
        <v>0</v>
      </c>
      <c r="AE171" s="366" t="e">
        <f t="shared" si="53"/>
        <v>#DIV/0!</v>
      </c>
      <c r="AF171" s="366" t="str">
        <f>IF(COUNTIF(AE$39:AE171,AE171)=1,AE171,"")</f>
        <v/>
      </c>
      <c r="AG171" s="366" t="e">
        <f t="shared" si="66"/>
        <v>#DIV/0!</v>
      </c>
      <c r="AH171" s="366" t="str">
        <f>IF(COUNTIF(AG$39:AG171,AG171)=1,AG171,"")</f>
        <v/>
      </c>
      <c r="AI171" s="366" t="e">
        <f t="shared" si="67"/>
        <v>#DIV/0!</v>
      </c>
      <c r="AJ171" s="346"/>
      <c r="AK171" s="346"/>
      <c r="AL171" s="346" t="e">
        <f>IF(Summary!$G$39="TAGSUF",'Gross Service Units'!AF171*'Gross Service Units'!E171,'Gross Service Units'!E171*'Gross Service Units'!T171)</f>
        <v>#DIV/0!</v>
      </c>
      <c r="AM171" s="372"/>
      <c r="AN171" s="372"/>
      <c r="AO171" s="372"/>
      <c r="AP171" s="372"/>
      <c r="AQ171" s="372"/>
      <c r="AR171" s="372"/>
      <c r="AS171" s="372"/>
      <c r="AT171" s="372"/>
      <c r="AU171" s="372"/>
      <c r="AV171" s="372"/>
      <c r="AW171" s="372"/>
      <c r="AX171" s="372"/>
      <c r="AY171" s="372"/>
      <c r="AZ171" s="372"/>
      <c r="BA171" s="372"/>
      <c r="BB171" s="372"/>
      <c r="BC171" s="372"/>
      <c r="BD171" s="372"/>
      <c r="BE171" s="372"/>
      <c r="BF171" s="372"/>
      <c r="BG171" s="372"/>
      <c r="BH171" s="372"/>
      <c r="BI171" s="372"/>
      <c r="BJ171" s="372"/>
      <c r="BK171" s="372"/>
      <c r="BL171" s="372"/>
      <c r="BM171" s="372"/>
      <c r="BN171" s="372"/>
      <c r="BO171" s="372"/>
      <c r="BP171" s="372"/>
      <c r="BQ171" s="372"/>
      <c r="BR171" s="372"/>
      <c r="BS171" s="372"/>
      <c r="BT171" s="372"/>
      <c r="BU171" s="372"/>
      <c r="BV171" s="372"/>
      <c r="BW171" s="372"/>
      <c r="BX171" s="372"/>
      <c r="BY171" s="372"/>
      <c r="BZ171" s="372"/>
      <c r="CA171" s="372"/>
      <c r="CB171" s="372"/>
      <c r="CC171" s="372"/>
      <c r="CD171" s="372"/>
      <c r="CE171" s="372"/>
      <c r="CF171" s="372"/>
      <c r="CG171" s="372"/>
      <c r="CH171" s="372"/>
      <c r="CI171" s="372"/>
      <c r="CJ171" s="372"/>
    </row>
    <row r="172" spans="1:88" ht="14.25">
      <c r="A172" s="404"/>
      <c r="B172" s="405"/>
      <c r="C172" s="406"/>
      <c r="D172" s="407"/>
      <c r="E172" s="408"/>
      <c r="F172" s="408"/>
      <c r="G172" s="214"/>
      <c r="H172" s="213"/>
      <c r="I172" s="360" t="e">
        <f t="shared" si="68"/>
        <v>#N/A</v>
      </c>
      <c r="J172" s="361" t="e">
        <f t="shared" si="69"/>
        <v>#N/A</v>
      </c>
      <c r="K172" s="362" t="e">
        <f t="shared" si="74"/>
        <v>#N/A</v>
      </c>
      <c r="L172" s="362" t="e">
        <f t="shared" si="54"/>
        <v>#N/A</v>
      </c>
      <c r="M172" s="362" t="e">
        <f t="shared" si="57"/>
        <v>#N/A</v>
      </c>
      <c r="N172" s="363" t="e">
        <f t="shared" si="70"/>
        <v>#N/A</v>
      </c>
      <c r="O172" s="364"/>
      <c r="P172" s="364"/>
      <c r="Q172" s="365">
        <f t="shared" si="59"/>
        <v>0</v>
      </c>
      <c r="R172" s="365">
        <f t="shared" si="71"/>
        <v>0</v>
      </c>
      <c r="T172" s="366" t="e">
        <f t="shared" si="61"/>
        <v>#DIV/0!</v>
      </c>
      <c r="U172" s="366" t="str">
        <f>IF(COUNTIF(T$39:T172,T172)=1,T172,"")</f>
        <v/>
      </c>
      <c r="V172" s="366" t="e">
        <f t="shared" si="62"/>
        <v>#DIV/0!</v>
      </c>
      <c r="W172" s="366" t="str">
        <f>IF(COUNTIF(V$39:V172,V172)=1,V172,"")</f>
        <v/>
      </c>
      <c r="X172" s="366" t="e">
        <f t="shared" si="63"/>
        <v>#DIV/0!</v>
      </c>
      <c r="Y172" s="367"/>
      <c r="AB172" s="365">
        <f t="shared" si="72"/>
        <v>0</v>
      </c>
      <c r="AC172" s="365">
        <f t="shared" si="73"/>
        <v>0</v>
      </c>
      <c r="AE172" s="366" t="e">
        <f t="shared" si="53"/>
        <v>#DIV/0!</v>
      </c>
      <c r="AF172" s="366" t="str">
        <f>IF(COUNTIF(AE$39:AE172,AE172)=1,AE172,"")</f>
        <v/>
      </c>
      <c r="AG172" s="366" t="e">
        <f t="shared" si="66"/>
        <v>#DIV/0!</v>
      </c>
      <c r="AH172" s="366" t="str">
        <f>IF(COUNTIF(AG$39:AG172,AG172)=1,AG172,"")</f>
        <v/>
      </c>
      <c r="AI172" s="366" t="e">
        <f t="shared" si="67"/>
        <v>#DIV/0!</v>
      </c>
      <c r="AJ172" s="346"/>
      <c r="AK172" s="346"/>
      <c r="AL172" s="346" t="e">
        <f>IF(Summary!$G$39="TAGSUF",'Gross Service Units'!AF172*'Gross Service Units'!E172,'Gross Service Units'!E172*'Gross Service Units'!T172)</f>
        <v>#DIV/0!</v>
      </c>
      <c r="AM172" s="372"/>
      <c r="AN172" s="372"/>
      <c r="AO172" s="372"/>
      <c r="AP172" s="372"/>
      <c r="AQ172" s="372"/>
      <c r="AR172" s="372"/>
      <c r="AS172" s="372"/>
      <c r="AT172" s="372"/>
      <c r="AU172" s="372"/>
      <c r="AV172" s="372"/>
      <c r="AW172" s="372"/>
      <c r="AX172" s="372"/>
      <c r="AY172" s="372"/>
      <c r="AZ172" s="372"/>
      <c r="BA172" s="372"/>
      <c r="BB172" s="372"/>
      <c r="BC172" s="372"/>
      <c r="BD172" s="372"/>
      <c r="BE172" s="372"/>
      <c r="BF172" s="372"/>
      <c r="BG172" s="372"/>
      <c r="BH172" s="372"/>
      <c r="BI172" s="372"/>
      <c r="BJ172" s="372"/>
      <c r="BK172" s="372"/>
      <c r="BL172" s="372"/>
      <c r="BM172" s="372"/>
      <c r="BN172" s="372"/>
      <c r="BO172" s="372"/>
      <c r="BP172" s="372"/>
      <c r="BQ172" s="372"/>
      <c r="BR172" s="372"/>
      <c r="BS172" s="372"/>
      <c r="BT172" s="372"/>
      <c r="BU172" s="372"/>
      <c r="BV172" s="372"/>
      <c r="BW172" s="372"/>
      <c r="BX172" s="372"/>
      <c r="BY172" s="372"/>
      <c r="BZ172" s="372"/>
      <c r="CA172" s="372"/>
      <c r="CB172" s="372"/>
      <c r="CC172" s="372"/>
      <c r="CD172" s="372"/>
      <c r="CE172" s="372"/>
      <c r="CF172" s="372"/>
      <c r="CG172" s="372"/>
      <c r="CH172" s="372"/>
      <c r="CI172" s="372"/>
      <c r="CJ172" s="372"/>
    </row>
    <row r="173" spans="1:88" ht="14.25">
      <c r="A173" s="404"/>
      <c r="B173" s="405"/>
      <c r="C173" s="406"/>
      <c r="D173" s="407"/>
      <c r="E173" s="408"/>
      <c r="F173" s="408"/>
      <c r="G173" s="214"/>
      <c r="H173" s="213"/>
      <c r="I173" s="360" t="e">
        <f t="shared" si="68"/>
        <v>#N/A</v>
      </c>
      <c r="J173" s="361" t="e">
        <f t="shared" si="69"/>
        <v>#N/A</v>
      </c>
      <c r="K173" s="362" t="e">
        <f t="shared" si="74"/>
        <v>#N/A</v>
      </c>
      <c r="L173" s="362" t="e">
        <f t="shared" si="54"/>
        <v>#N/A</v>
      </c>
      <c r="M173" s="362" t="e">
        <f t="shared" si="57"/>
        <v>#N/A</v>
      </c>
      <c r="N173" s="363" t="e">
        <f t="shared" si="70"/>
        <v>#N/A</v>
      </c>
      <c r="O173" s="364"/>
      <c r="P173" s="364"/>
      <c r="Q173" s="365">
        <f t="shared" si="59"/>
        <v>0</v>
      </c>
      <c r="R173" s="365">
        <f t="shared" si="71"/>
        <v>0</v>
      </c>
      <c r="T173" s="366" t="e">
        <f t="shared" si="61"/>
        <v>#DIV/0!</v>
      </c>
      <c r="U173" s="366" t="str">
        <f>IF(COUNTIF(T$39:T173,T173)=1,T173,"")</f>
        <v/>
      </c>
      <c r="V173" s="366" t="e">
        <f t="shared" si="62"/>
        <v>#DIV/0!</v>
      </c>
      <c r="W173" s="366" t="str">
        <f>IF(COUNTIF(V$39:V173,V173)=1,V173,"")</f>
        <v/>
      </c>
      <c r="X173" s="366" t="e">
        <f t="shared" si="63"/>
        <v>#DIV/0!</v>
      </c>
      <c r="Y173" s="367"/>
      <c r="AB173" s="365">
        <f t="shared" si="72"/>
        <v>0</v>
      </c>
      <c r="AC173" s="365">
        <f t="shared" si="73"/>
        <v>0</v>
      </c>
      <c r="AE173" s="366" t="e">
        <f t="shared" ref="AE173:AE188" si="75">IF(ISERROR(N173),0,N173)*$AG$31*1</f>
        <v>#DIV/0!</v>
      </c>
      <c r="AF173" s="366" t="str">
        <f>IF(COUNTIF(AE$39:AE173,AE173)=1,AE173,"")</f>
        <v/>
      </c>
      <c r="AG173" s="366" t="e">
        <f t="shared" si="66"/>
        <v>#DIV/0!</v>
      </c>
      <c r="AH173" s="366" t="str">
        <f>IF(COUNTIF(AG$39:AG173,AG173)=1,AG173,"")</f>
        <v/>
      </c>
      <c r="AI173" s="366" t="e">
        <f t="shared" si="67"/>
        <v>#DIV/0!</v>
      </c>
      <c r="AJ173" s="346"/>
      <c r="AK173" s="346"/>
      <c r="AL173" s="346" t="e">
        <f>IF(Summary!$G$39="TAGSUF",'Gross Service Units'!AF173*'Gross Service Units'!E173,'Gross Service Units'!E173*'Gross Service Units'!T173)</f>
        <v>#DIV/0!</v>
      </c>
      <c r="AM173" s="372"/>
      <c r="AN173" s="372"/>
      <c r="AO173" s="372"/>
      <c r="AP173" s="372"/>
      <c r="AQ173" s="372"/>
      <c r="AR173" s="372"/>
      <c r="AS173" s="372"/>
      <c r="AT173" s="372"/>
      <c r="AU173" s="372"/>
      <c r="AV173" s="372"/>
      <c r="AW173" s="372"/>
      <c r="AX173" s="372"/>
      <c r="AY173" s="372"/>
      <c r="AZ173" s="372"/>
      <c r="BA173" s="372"/>
      <c r="BB173" s="372"/>
      <c r="BC173" s="372"/>
      <c r="BD173" s="372"/>
      <c r="BE173" s="372"/>
      <c r="BF173" s="372"/>
      <c r="BG173" s="372"/>
      <c r="BH173" s="372"/>
      <c r="BI173" s="372"/>
      <c r="BJ173" s="372"/>
      <c r="BK173" s="372"/>
      <c r="BL173" s="372"/>
      <c r="BM173" s="372"/>
      <c r="BN173" s="372"/>
      <c r="BO173" s="372"/>
      <c r="BP173" s="372"/>
      <c r="BQ173" s="372"/>
      <c r="BR173" s="372"/>
      <c r="BS173" s="372"/>
      <c r="BT173" s="372"/>
      <c r="BU173" s="372"/>
      <c r="BV173" s="372"/>
      <c r="BW173" s="372"/>
      <c r="BX173" s="372"/>
      <c r="BY173" s="372"/>
      <c r="BZ173" s="372"/>
      <c r="CA173" s="372"/>
      <c r="CB173" s="372"/>
      <c r="CC173" s="372"/>
      <c r="CD173" s="372"/>
      <c r="CE173" s="372"/>
      <c r="CF173" s="372"/>
      <c r="CG173" s="372"/>
      <c r="CH173" s="372"/>
      <c r="CI173" s="372"/>
      <c r="CJ173" s="372"/>
    </row>
    <row r="174" spans="1:88" ht="14.25">
      <c r="A174" s="404"/>
      <c r="B174" s="405"/>
      <c r="C174" s="406"/>
      <c r="D174" s="407"/>
      <c r="E174" s="408"/>
      <c r="F174" s="408"/>
      <c r="G174" s="214"/>
      <c r="H174" s="213"/>
      <c r="I174" s="360" t="e">
        <f t="shared" si="68"/>
        <v>#N/A</v>
      </c>
      <c r="J174" s="361" t="e">
        <f t="shared" si="69"/>
        <v>#N/A</v>
      </c>
      <c r="K174" s="362" t="e">
        <f t="shared" si="74"/>
        <v>#N/A</v>
      </c>
      <c r="L174" s="362" t="e">
        <f t="shared" si="54"/>
        <v>#N/A</v>
      </c>
      <c r="M174" s="362" t="e">
        <f t="shared" si="57"/>
        <v>#N/A</v>
      </c>
      <c r="N174" s="363" t="e">
        <f t="shared" si="70"/>
        <v>#N/A</v>
      </c>
      <c r="O174" s="364"/>
      <c r="P174" s="364"/>
      <c r="Q174" s="365">
        <f t="shared" si="59"/>
        <v>0</v>
      </c>
      <c r="R174" s="365">
        <f t="shared" si="71"/>
        <v>0</v>
      </c>
      <c r="T174" s="366" t="e">
        <f t="shared" si="61"/>
        <v>#DIV/0!</v>
      </c>
      <c r="U174" s="366" t="str">
        <f>IF(COUNTIF(T$39:T174,T174)=1,T174,"")</f>
        <v/>
      </c>
      <c r="V174" s="366" t="e">
        <f t="shared" si="62"/>
        <v>#DIV/0!</v>
      </c>
      <c r="W174" s="366" t="str">
        <f>IF(COUNTIF(V$39:V174,V174)=1,V174,"")</f>
        <v/>
      </c>
      <c r="X174" s="366" t="e">
        <f t="shared" si="63"/>
        <v>#DIV/0!</v>
      </c>
      <c r="Y174" s="367"/>
      <c r="AB174" s="365">
        <f t="shared" si="72"/>
        <v>0</v>
      </c>
      <c r="AC174" s="365">
        <f t="shared" si="73"/>
        <v>0</v>
      </c>
      <c r="AE174" s="366" t="e">
        <f t="shared" si="75"/>
        <v>#DIV/0!</v>
      </c>
      <c r="AF174" s="366" t="str">
        <f>IF(COUNTIF(AE$39:AE174,AE174)=1,AE174,"")</f>
        <v/>
      </c>
      <c r="AG174" s="366" t="e">
        <f t="shared" si="66"/>
        <v>#DIV/0!</v>
      </c>
      <c r="AH174" s="366" t="str">
        <f>IF(COUNTIF(AG$39:AG174,AG174)=1,AG174,"")</f>
        <v/>
      </c>
      <c r="AI174" s="366" t="e">
        <f t="shared" si="67"/>
        <v>#DIV/0!</v>
      </c>
      <c r="AJ174" s="346"/>
      <c r="AK174" s="346"/>
      <c r="AL174" s="346" t="e">
        <f>IF(Summary!$G$39="TAGSUF",'Gross Service Units'!AF174*'Gross Service Units'!E174,'Gross Service Units'!E174*'Gross Service Units'!T174)</f>
        <v>#DIV/0!</v>
      </c>
      <c r="AM174" s="372"/>
      <c r="AN174" s="372"/>
      <c r="AO174" s="372"/>
      <c r="AP174" s="372"/>
      <c r="AQ174" s="372"/>
      <c r="AR174" s="372"/>
      <c r="AS174" s="372"/>
      <c r="AT174" s="372"/>
      <c r="AU174" s="372"/>
      <c r="AV174" s="372"/>
      <c r="AW174" s="372"/>
      <c r="AX174" s="372"/>
      <c r="AY174" s="372"/>
      <c r="AZ174" s="372"/>
      <c r="BA174" s="372"/>
      <c r="BB174" s="372"/>
      <c r="BC174" s="372"/>
      <c r="BD174" s="372"/>
      <c r="BE174" s="372"/>
      <c r="BF174" s="372"/>
      <c r="BG174" s="372"/>
      <c r="BH174" s="372"/>
      <c r="BI174" s="372"/>
      <c r="BJ174" s="372"/>
      <c r="BK174" s="372"/>
      <c r="BL174" s="372"/>
      <c r="BM174" s="372"/>
      <c r="BN174" s="372"/>
      <c r="BO174" s="372"/>
      <c r="BP174" s="372"/>
      <c r="BQ174" s="372"/>
      <c r="BR174" s="372"/>
      <c r="BS174" s="372"/>
      <c r="BT174" s="372"/>
      <c r="BU174" s="372"/>
      <c r="BV174" s="372"/>
      <c r="BW174" s="372"/>
      <c r="BX174" s="372"/>
      <c r="BY174" s="372"/>
      <c r="BZ174" s="372"/>
      <c r="CA174" s="372"/>
      <c r="CB174" s="372"/>
      <c r="CC174" s="372"/>
      <c r="CD174" s="372"/>
      <c r="CE174" s="372"/>
      <c r="CF174" s="372"/>
      <c r="CG174" s="372"/>
      <c r="CH174" s="372"/>
      <c r="CI174" s="372"/>
      <c r="CJ174" s="372"/>
    </row>
    <row r="175" spans="1:88" ht="14.25">
      <c r="A175" s="404"/>
      <c r="B175" s="405"/>
      <c r="C175" s="406"/>
      <c r="D175" s="407"/>
      <c r="E175" s="408"/>
      <c r="F175" s="408"/>
      <c r="G175" s="214"/>
      <c r="H175" s="213"/>
      <c r="I175" s="360" t="e">
        <f t="shared" si="68"/>
        <v>#N/A</v>
      </c>
      <c r="J175" s="361" t="e">
        <f t="shared" si="69"/>
        <v>#N/A</v>
      </c>
      <c r="K175" s="362" t="e">
        <f t="shared" si="74"/>
        <v>#N/A</v>
      </c>
      <c r="L175" s="362" t="e">
        <f t="shared" si="54"/>
        <v>#N/A</v>
      </c>
      <c r="M175" s="362" t="e">
        <f t="shared" si="57"/>
        <v>#N/A</v>
      </c>
      <c r="N175" s="363" t="e">
        <f t="shared" si="70"/>
        <v>#N/A</v>
      </c>
      <c r="O175" s="364"/>
      <c r="P175" s="364"/>
      <c r="Q175" s="365">
        <f t="shared" si="59"/>
        <v>0</v>
      </c>
      <c r="R175" s="365">
        <f t="shared" si="71"/>
        <v>0</v>
      </c>
      <c r="T175" s="366" t="e">
        <f t="shared" si="61"/>
        <v>#DIV/0!</v>
      </c>
      <c r="U175" s="366" t="str">
        <f>IF(COUNTIF(T$39:T175,T175)=1,T175,"")</f>
        <v/>
      </c>
      <c r="V175" s="366" t="e">
        <f t="shared" si="62"/>
        <v>#DIV/0!</v>
      </c>
      <c r="W175" s="366" t="str">
        <f>IF(COUNTIF(V$39:V175,V175)=1,V175,"")</f>
        <v/>
      </c>
      <c r="X175" s="366" t="e">
        <f t="shared" si="63"/>
        <v>#DIV/0!</v>
      </c>
      <c r="Y175" s="367"/>
      <c r="AB175" s="365">
        <f t="shared" si="72"/>
        <v>0</v>
      </c>
      <c r="AC175" s="365">
        <f t="shared" si="73"/>
        <v>0</v>
      </c>
      <c r="AE175" s="366" t="e">
        <f t="shared" si="75"/>
        <v>#DIV/0!</v>
      </c>
      <c r="AF175" s="366" t="str">
        <f>IF(COUNTIF(AE$39:AE175,AE175)=1,AE175,"")</f>
        <v/>
      </c>
      <c r="AG175" s="366" t="e">
        <f t="shared" si="66"/>
        <v>#DIV/0!</v>
      </c>
      <c r="AH175" s="366" t="str">
        <f>IF(COUNTIF(AG$39:AG175,AG175)=1,AG175,"")</f>
        <v/>
      </c>
      <c r="AI175" s="366" t="e">
        <f t="shared" si="67"/>
        <v>#DIV/0!</v>
      </c>
      <c r="AJ175" s="346"/>
      <c r="AK175" s="346"/>
      <c r="AL175" s="346" t="e">
        <f>IF(Summary!$G$39="TAGSUF",'Gross Service Units'!AF175*'Gross Service Units'!E175,'Gross Service Units'!E175*'Gross Service Units'!T175)</f>
        <v>#DIV/0!</v>
      </c>
      <c r="AM175" s="372"/>
      <c r="AN175" s="372"/>
      <c r="AO175" s="372"/>
      <c r="AP175" s="372"/>
      <c r="AQ175" s="372"/>
      <c r="AR175" s="372"/>
      <c r="AS175" s="372"/>
      <c r="AT175" s="372"/>
      <c r="AU175" s="372"/>
      <c r="AV175" s="372"/>
      <c r="AW175" s="372"/>
      <c r="AX175" s="372"/>
      <c r="AY175" s="372"/>
      <c r="AZ175" s="372"/>
      <c r="BA175" s="372"/>
      <c r="BB175" s="372"/>
      <c r="BC175" s="372"/>
      <c r="BD175" s="372"/>
      <c r="BE175" s="372"/>
      <c r="BF175" s="372"/>
      <c r="BG175" s="372"/>
      <c r="BH175" s="372"/>
      <c r="BI175" s="372"/>
      <c r="BJ175" s="372"/>
      <c r="BK175" s="372"/>
      <c r="BL175" s="372"/>
      <c r="BM175" s="372"/>
      <c r="BN175" s="372"/>
      <c r="BO175" s="372"/>
      <c r="BP175" s="372"/>
      <c r="BQ175" s="372"/>
      <c r="BR175" s="372"/>
      <c r="BS175" s="372"/>
      <c r="BT175" s="372"/>
      <c r="BU175" s="372"/>
      <c r="BV175" s="372"/>
      <c r="BW175" s="372"/>
      <c r="BX175" s="372"/>
      <c r="BY175" s="372"/>
      <c r="BZ175" s="372"/>
      <c r="CA175" s="372"/>
      <c r="CB175" s="372"/>
      <c r="CC175" s="372"/>
      <c r="CD175" s="372"/>
      <c r="CE175" s="372"/>
      <c r="CF175" s="372"/>
      <c r="CG175" s="372"/>
      <c r="CH175" s="372"/>
      <c r="CI175" s="372"/>
      <c r="CJ175" s="372"/>
    </row>
    <row r="176" spans="1:88" ht="14.25">
      <c r="A176" s="404"/>
      <c r="B176" s="405"/>
      <c r="C176" s="406"/>
      <c r="D176" s="407"/>
      <c r="E176" s="408"/>
      <c r="F176" s="408"/>
      <c r="G176" s="214"/>
      <c r="H176" s="213"/>
      <c r="I176" s="360" t="e">
        <f t="shared" si="68"/>
        <v>#N/A</v>
      </c>
      <c r="J176" s="361" t="e">
        <f t="shared" si="69"/>
        <v>#N/A</v>
      </c>
      <c r="K176" s="362" t="e">
        <f t="shared" si="74"/>
        <v>#N/A</v>
      </c>
      <c r="L176" s="362" t="e">
        <f t="shared" si="54"/>
        <v>#N/A</v>
      </c>
      <c r="M176" s="362" t="e">
        <f t="shared" si="57"/>
        <v>#N/A</v>
      </c>
      <c r="N176" s="363" t="e">
        <f t="shared" si="70"/>
        <v>#N/A</v>
      </c>
      <c r="O176" s="364"/>
      <c r="P176" s="364"/>
      <c r="Q176" s="365">
        <f t="shared" si="59"/>
        <v>0</v>
      </c>
      <c r="R176" s="365">
        <f t="shared" si="71"/>
        <v>0</v>
      </c>
      <c r="T176" s="366" t="e">
        <f t="shared" si="61"/>
        <v>#DIV/0!</v>
      </c>
      <c r="U176" s="366" t="str">
        <f>IF(COUNTIF(T$39:T176,T176)=1,T176,"")</f>
        <v/>
      </c>
      <c r="V176" s="366" t="e">
        <f t="shared" si="62"/>
        <v>#DIV/0!</v>
      </c>
      <c r="W176" s="366" t="str">
        <f>IF(COUNTIF(V$39:V176,V176)=1,V176,"")</f>
        <v/>
      </c>
      <c r="X176" s="366" t="e">
        <f t="shared" si="63"/>
        <v>#DIV/0!</v>
      </c>
      <c r="Y176" s="367"/>
      <c r="AB176" s="365">
        <f t="shared" si="72"/>
        <v>0</v>
      </c>
      <c r="AC176" s="365">
        <f t="shared" si="73"/>
        <v>0</v>
      </c>
      <c r="AE176" s="366" t="e">
        <f t="shared" si="75"/>
        <v>#DIV/0!</v>
      </c>
      <c r="AF176" s="366" t="str">
        <f>IF(COUNTIF(AE$39:AE176,AE176)=1,AE176,"")</f>
        <v/>
      </c>
      <c r="AG176" s="366" t="e">
        <f t="shared" si="66"/>
        <v>#DIV/0!</v>
      </c>
      <c r="AH176" s="366" t="str">
        <f>IF(COUNTIF(AG$39:AG176,AG176)=1,AG176,"")</f>
        <v/>
      </c>
      <c r="AI176" s="366" t="e">
        <f t="shared" si="67"/>
        <v>#DIV/0!</v>
      </c>
      <c r="AJ176" s="346"/>
      <c r="AK176" s="346"/>
      <c r="AL176" s="346" t="e">
        <f>IF(Summary!$G$39="TAGSUF",'Gross Service Units'!AF176*'Gross Service Units'!E176,'Gross Service Units'!E176*'Gross Service Units'!T176)</f>
        <v>#DIV/0!</v>
      </c>
      <c r="AM176" s="372"/>
      <c r="AN176" s="372"/>
      <c r="AO176" s="372"/>
      <c r="AP176" s="372"/>
      <c r="AQ176" s="372"/>
      <c r="AR176" s="372"/>
      <c r="AS176" s="372"/>
      <c r="AT176" s="372"/>
      <c r="AU176" s="372"/>
      <c r="AV176" s="372"/>
      <c r="AW176" s="372"/>
      <c r="AX176" s="372"/>
      <c r="AY176" s="372"/>
      <c r="AZ176" s="372"/>
      <c r="BA176" s="372"/>
      <c r="BB176" s="372"/>
      <c r="BC176" s="372"/>
      <c r="BD176" s="372"/>
      <c r="BE176" s="372"/>
      <c r="BF176" s="372"/>
      <c r="BG176" s="372"/>
      <c r="BH176" s="372"/>
      <c r="BI176" s="372"/>
      <c r="BJ176" s="372"/>
      <c r="BK176" s="372"/>
      <c r="BL176" s="372"/>
      <c r="BM176" s="372"/>
      <c r="BN176" s="372"/>
      <c r="BO176" s="372"/>
      <c r="BP176" s="372"/>
      <c r="BQ176" s="372"/>
      <c r="BR176" s="372"/>
      <c r="BS176" s="372"/>
      <c r="BT176" s="372"/>
      <c r="BU176" s="372"/>
      <c r="BV176" s="372"/>
      <c r="BW176" s="372"/>
      <c r="BX176" s="372"/>
      <c r="BY176" s="372"/>
      <c r="BZ176" s="372"/>
      <c r="CA176" s="372"/>
      <c r="CB176" s="372"/>
      <c r="CC176" s="372"/>
      <c r="CD176" s="372"/>
      <c r="CE176" s="372"/>
      <c r="CF176" s="372"/>
      <c r="CG176" s="372"/>
      <c r="CH176" s="372"/>
      <c r="CI176" s="372"/>
      <c r="CJ176" s="372"/>
    </row>
    <row r="177" spans="1:88" ht="14.25">
      <c r="A177" s="404"/>
      <c r="B177" s="405"/>
      <c r="C177" s="406"/>
      <c r="D177" s="407"/>
      <c r="E177" s="408"/>
      <c r="F177" s="408"/>
      <c r="G177" s="214"/>
      <c r="H177" s="213"/>
      <c r="I177" s="360" t="e">
        <f t="shared" si="68"/>
        <v>#N/A</v>
      </c>
      <c r="J177" s="361" t="e">
        <f t="shared" si="69"/>
        <v>#N/A</v>
      </c>
      <c r="K177" s="362" t="e">
        <f t="shared" si="74"/>
        <v>#N/A</v>
      </c>
      <c r="L177" s="362" t="e">
        <f t="shared" si="54"/>
        <v>#N/A</v>
      </c>
      <c r="M177" s="362" t="e">
        <f t="shared" si="57"/>
        <v>#N/A</v>
      </c>
      <c r="N177" s="363" t="e">
        <f t="shared" si="70"/>
        <v>#N/A</v>
      </c>
      <c r="O177" s="364"/>
      <c r="P177" s="364"/>
      <c r="Q177" s="365">
        <f t="shared" si="59"/>
        <v>0</v>
      </c>
      <c r="R177" s="365">
        <f t="shared" si="71"/>
        <v>0</v>
      </c>
      <c r="T177" s="366" t="e">
        <f t="shared" si="61"/>
        <v>#DIV/0!</v>
      </c>
      <c r="U177" s="366" t="str">
        <f>IF(COUNTIF(T$39:T177,T177)=1,T177,"")</f>
        <v/>
      </c>
      <c r="V177" s="366" t="e">
        <f t="shared" si="62"/>
        <v>#DIV/0!</v>
      </c>
      <c r="W177" s="366" t="str">
        <f>IF(COUNTIF(V$39:V177,V177)=1,V177,"")</f>
        <v/>
      </c>
      <c r="X177" s="366" t="e">
        <f t="shared" si="63"/>
        <v>#DIV/0!</v>
      </c>
      <c r="Y177" s="367"/>
      <c r="AB177" s="365">
        <f t="shared" si="72"/>
        <v>0</v>
      </c>
      <c r="AC177" s="365">
        <f t="shared" si="73"/>
        <v>0</v>
      </c>
      <c r="AE177" s="366" t="e">
        <f t="shared" si="75"/>
        <v>#DIV/0!</v>
      </c>
      <c r="AF177" s="366" t="str">
        <f>IF(COUNTIF(AE$39:AE177,AE177)=1,AE177,"")</f>
        <v/>
      </c>
      <c r="AG177" s="366" t="e">
        <f t="shared" si="66"/>
        <v>#DIV/0!</v>
      </c>
      <c r="AH177" s="366" t="str">
        <f>IF(COUNTIF(AG$39:AG177,AG177)=1,AG177,"")</f>
        <v/>
      </c>
      <c r="AI177" s="366" t="e">
        <f t="shared" si="67"/>
        <v>#DIV/0!</v>
      </c>
      <c r="AJ177" s="346"/>
      <c r="AK177" s="346"/>
      <c r="AL177" s="346" t="e">
        <f>IF(Summary!$G$39="TAGSUF",'Gross Service Units'!AF177*'Gross Service Units'!E177,'Gross Service Units'!E177*'Gross Service Units'!T177)</f>
        <v>#DIV/0!</v>
      </c>
      <c r="AM177" s="372"/>
      <c r="AN177" s="372"/>
      <c r="AO177" s="372"/>
      <c r="AP177" s="372"/>
      <c r="AQ177" s="372"/>
      <c r="AR177" s="372"/>
      <c r="AS177" s="372"/>
      <c r="AT177" s="372"/>
      <c r="AU177" s="372"/>
      <c r="AV177" s="372"/>
      <c r="AW177" s="372"/>
      <c r="AX177" s="372"/>
      <c r="AY177" s="372"/>
      <c r="AZ177" s="372"/>
      <c r="BA177" s="372"/>
      <c r="BB177" s="372"/>
      <c r="BC177" s="372"/>
      <c r="BD177" s="372"/>
      <c r="BE177" s="372"/>
      <c r="BF177" s="372"/>
      <c r="BG177" s="372"/>
      <c r="BH177" s="372"/>
      <c r="BI177" s="372"/>
      <c r="BJ177" s="372"/>
      <c r="BK177" s="372"/>
      <c r="BL177" s="372"/>
      <c r="BM177" s="372"/>
      <c r="BN177" s="372"/>
      <c r="BO177" s="372"/>
      <c r="BP177" s="372"/>
      <c r="BQ177" s="372"/>
      <c r="BR177" s="372"/>
      <c r="BS177" s="372"/>
      <c r="BT177" s="372"/>
      <c r="BU177" s="372"/>
      <c r="BV177" s="372"/>
      <c r="BW177" s="372"/>
      <c r="BX177" s="372"/>
      <c r="BY177" s="372"/>
      <c r="BZ177" s="372"/>
      <c r="CA177" s="372"/>
      <c r="CB177" s="372"/>
      <c r="CC177" s="372"/>
      <c r="CD177" s="372"/>
      <c r="CE177" s="372"/>
      <c r="CF177" s="372"/>
      <c r="CG177" s="372"/>
      <c r="CH177" s="372"/>
      <c r="CI177" s="372"/>
      <c r="CJ177" s="372"/>
    </row>
    <row r="178" spans="1:88" ht="14.25">
      <c r="A178" s="404"/>
      <c r="B178" s="405"/>
      <c r="C178" s="406"/>
      <c r="D178" s="407"/>
      <c r="E178" s="408"/>
      <c r="F178" s="408"/>
      <c r="G178" s="214"/>
      <c r="H178" s="213"/>
      <c r="I178" s="360" t="e">
        <f t="shared" si="68"/>
        <v>#N/A</v>
      </c>
      <c r="J178" s="361" t="e">
        <f t="shared" si="69"/>
        <v>#N/A</v>
      </c>
      <c r="K178" s="362" t="e">
        <f t="shared" si="74"/>
        <v>#N/A</v>
      </c>
      <c r="L178" s="362" t="e">
        <f t="shared" si="54"/>
        <v>#N/A</v>
      </c>
      <c r="M178" s="362" t="e">
        <f t="shared" si="57"/>
        <v>#N/A</v>
      </c>
      <c r="N178" s="363" t="e">
        <f t="shared" si="70"/>
        <v>#N/A</v>
      </c>
      <c r="O178" s="364"/>
      <c r="P178" s="364"/>
      <c r="Q178" s="365">
        <f t="shared" si="59"/>
        <v>0</v>
      </c>
      <c r="R178" s="365">
        <f t="shared" si="71"/>
        <v>0</v>
      </c>
      <c r="T178" s="366" t="e">
        <f t="shared" si="61"/>
        <v>#DIV/0!</v>
      </c>
      <c r="U178" s="366" t="str">
        <f>IF(COUNTIF(T$39:T178,T178)=1,T178,"")</f>
        <v/>
      </c>
      <c r="V178" s="366" t="e">
        <f t="shared" si="62"/>
        <v>#DIV/0!</v>
      </c>
      <c r="W178" s="366" t="str">
        <f>IF(COUNTIF(V$39:V178,V178)=1,V178,"")</f>
        <v/>
      </c>
      <c r="X178" s="366" t="e">
        <f t="shared" si="63"/>
        <v>#DIV/0!</v>
      </c>
      <c r="Y178" s="367"/>
      <c r="AB178" s="365">
        <f t="shared" si="72"/>
        <v>0</v>
      </c>
      <c r="AC178" s="365">
        <f t="shared" si="73"/>
        <v>0</v>
      </c>
      <c r="AE178" s="366" t="e">
        <f t="shared" si="75"/>
        <v>#DIV/0!</v>
      </c>
      <c r="AF178" s="366" t="str">
        <f>IF(COUNTIF(AE$39:AE178,AE178)=1,AE178,"")</f>
        <v/>
      </c>
      <c r="AG178" s="366" t="e">
        <f t="shared" si="66"/>
        <v>#DIV/0!</v>
      </c>
      <c r="AH178" s="366" t="str">
        <f>IF(COUNTIF(AG$39:AG178,AG178)=1,AG178,"")</f>
        <v/>
      </c>
      <c r="AI178" s="366" t="e">
        <f t="shared" si="67"/>
        <v>#DIV/0!</v>
      </c>
      <c r="AJ178" s="346"/>
      <c r="AK178" s="346"/>
      <c r="AL178" s="346" t="e">
        <f>IF(Summary!$G$39="TAGSUF",'Gross Service Units'!AF178*'Gross Service Units'!E178,'Gross Service Units'!E178*'Gross Service Units'!T178)</f>
        <v>#DIV/0!</v>
      </c>
      <c r="AM178" s="372"/>
      <c r="AN178" s="372"/>
      <c r="AO178" s="372"/>
      <c r="AP178" s="372"/>
      <c r="AQ178" s="372"/>
      <c r="AR178" s="372"/>
      <c r="AS178" s="372"/>
      <c r="AT178" s="372"/>
      <c r="AU178" s="372"/>
      <c r="AV178" s="372"/>
      <c r="AW178" s="372"/>
      <c r="AX178" s="372"/>
      <c r="AY178" s="372"/>
      <c r="AZ178" s="372"/>
      <c r="BA178" s="372"/>
      <c r="BB178" s="372"/>
      <c r="BC178" s="372"/>
      <c r="BD178" s="372"/>
      <c r="BE178" s="372"/>
      <c r="BF178" s="372"/>
      <c r="BG178" s="372"/>
      <c r="BH178" s="372"/>
      <c r="BI178" s="372"/>
      <c r="BJ178" s="372"/>
      <c r="BK178" s="372"/>
      <c r="BL178" s="372"/>
      <c r="BM178" s="372"/>
      <c r="BN178" s="372"/>
      <c r="BO178" s="372"/>
      <c r="BP178" s="372"/>
      <c r="BQ178" s="372"/>
      <c r="BR178" s="372"/>
      <c r="BS178" s="372"/>
      <c r="BT178" s="372"/>
      <c r="BU178" s="372"/>
      <c r="BV178" s="372"/>
      <c r="BW178" s="372"/>
      <c r="BX178" s="372"/>
      <c r="BY178" s="372"/>
      <c r="BZ178" s="372"/>
      <c r="CA178" s="372"/>
      <c r="CB178" s="372"/>
      <c r="CC178" s="372"/>
      <c r="CD178" s="372"/>
      <c r="CE178" s="372"/>
      <c r="CF178" s="372"/>
      <c r="CG178" s="372"/>
      <c r="CH178" s="372"/>
      <c r="CI178" s="372"/>
      <c r="CJ178" s="372"/>
    </row>
    <row r="179" spans="1:88" ht="14.25">
      <c r="A179" s="404"/>
      <c r="B179" s="405"/>
      <c r="C179" s="406"/>
      <c r="D179" s="407"/>
      <c r="E179" s="408"/>
      <c r="F179" s="408"/>
      <c r="G179" s="214"/>
      <c r="H179" s="213"/>
      <c r="I179" s="360" t="e">
        <f t="shared" si="68"/>
        <v>#N/A</v>
      </c>
      <c r="J179" s="361" t="e">
        <f t="shared" si="69"/>
        <v>#N/A</v>
      </c>
      <c r="K179" s="362" t="e">
        <f t="shared" si="74"/>
        <v>#N/A</v>
      </c>
      <c r="L179" s="362" t="e">
        <f t="shared" si="54"/>
        <v>#N/A</v>
      </c>
      <c r="M179" s="362" t="e">
        <f t="shared" si="57"/>
        <v>#N/A</v>
      </c>
      <c r="N179" s="363" t="e">
        <f t="shared" si="70"/>
        <v>#N/A</v>
      </c>
      <c r="O179" s="364"/>
      <c r="P179" s="364"/>
      <c r="Q179" s="365">
        <f t="shared" si="59"/>
        <v>0</v>
      </c>
      <c r="R179" s="365">
        <f t="shared" si="71"/>
        <v>0</v>
      </c>
      <c r="T179" s="366" t="e">
        <f t="shared" si="61"/>
        <v>#DIV/0!</v>
      </c>
      <c r="U179" s="366" t="str">
        <f>IF(COUNTIF(T$39:T179,T179)=1,T179,"")</f>
        <v/>
      </c>
      <c r="V179" s="366" t="e">
        <f t="shared" si="62"/>
        <v>#DIV/0!</v>
      </c>
      <c r="W179" s="366" t="str">
        <f>IF(COUNTIF(V$39:V179,V179)=1,V179,"")</f>
        <v/>
      </c>
      <c r="X179" s="366" t="e">
        <f t="shared" si="63"/>
        <v>#DIV/0!</v>
      </c>
      <c r="Y179" s="367"/>
      <c r="AB179" s="365">
        <f t="shared" si="72"/>
        <v>0</v>
      </c>
      <c r="AC179" s="365">
        <f t="shared" si="73"/>
        <v>0</v>
      </c>
      <c r="AE179" s="366" t="e">
        <f t="shared" si="75"/>
        <v>#DIV/0!</v>
      </c>
      <c r="AF179" s="366" t="str">
        <f>IF(COUNTIF(AE$39:AE179,AE179)=1,AE179,"")</f>
        <v/>
      </c>
      <c r="AG179" s="366" t="e">
        <f t="shared" si="66"/>
        <v>#DIV/0!</v>
      </c>
      <c r="AH179" s="366" t="str">
        <f>IF(COUNTIF(AG$39:AG179,AG179)=1,AG179,"")</f>
        <v/>
      </c>
      <c r="AI179" s="366" t="e">
        <f t="shared" si="67"/>
        <v>#DIV/0!</v>
      </c>
      <c r="AJ179" s="346"/>
      <c r="AK179" s="346"/>
      <c r="AL179" s="346" t="e">
        <f>IF(Summary!$G$39="TAGSUF",'Gross Service Units'!AF179*'Gross Service Units'!E179,'Gross Service Units'!E179*'Gross Service Units'!T179)</f>
        <v>#DIV/0!</v>
      </c>
      <c r="AM179" s="372"/>
      <c r="AN179" s="372"/>
      <c r="AO179" s="372"/>
      <c r="AP179" s="372"/>
      <c r="AQ179" s="372"/>
      <c r="AR179" s="372"/>
      <c r="AS179" s="372"/>
      <c r="AT179" s="372"/>
      <c r="AU179" s="372"/>
      <c r="AV179" s="372"/>
      <c r="AW179" s="372"/>
      <c r="AX179" s="372"/>
      <c r="AY179" s="372"/>
      <c r="AZ179" s="372"/>
      <c r="BA179" s="372"/>
      <c r="BB179" s="372"/>
      <c r="BC179" s="372"/>
      <c r="BD179" s="372"/>
      <c r="BE179" s="372"/>
      <c r="BF179" s="372"/>
      <c r="BG179" s="372"/>
      <c r="BH179" s="372"/>
      <c r="BI179" s="372"/>
      <c r="BJ179" s="372"/>
      <c r="BK179" s="372"/>
      <c r="BL179" s="372"/>
      <c r="BM179" s="372"/>
      <c r="BN179" s="372"/>
      <c r="BO179" s="372"/>
      <c r="BP179" s="372"/>
      <c r="BQ179" s="372"/>
      <c r="BR179" s="372"/>
      <c r="BS179" s="372"/>
      <c r="BT179" s="372"/>
      <c r="BU179" s="372"/>
      <c r="BV179" s="372"/>
      <c r="BW179" s="372"/>
      <c r="BX179" s="372"/>
      <c r="BY179" s="372"/>
      <c r="BZ179" s="372"/>
      <c r="CA179" s="372"/>
      <c r="CB179" s="372"/>
      <c r="CC179" s="372"/>
      <c r="CD179" s="372"/>
      <c r="CE179" s="372"/>
      <c r="CF179" s="372"/>
      <c r="CG179" s="372"/>
      <c r="CH179" s="372"/>
      <c r="CI179" s="372"/>
      <c r="CJ179" s="372"/>
    </row>
    <row r="180" spans="1:88" ht="14.25">
      <c r="A180" s="404"/>
      <c r="B180" s="405"/>
      <c r="C180" s="406"/>
      <c r="D180" s="407"/>
      <c r="E180" s="408"/>
      <c r="F180" s="408"/>
      <c r="G180" s="214"/>
      <c r="H180" s="213"/>
      <c r="I180" s="360" t="e">
        <f t="shared" si="68"/>
        <v>#N/A</v>
      </c>
      <c r="J180" s="361" t="e">
        <f t="shared" si="69"/>
        <v>#N/A</v>
      </c>
      <c r="K180" s="362" t="e">
        <f t="shared" si="74"/>
        <v>#N/A</v>
      </c>
      <c r="L180" s="362" t="e">
        <f t="shared" si="54"/>
        <v>#N/A</v>
      </c>
      <c r="M180" s="362" t="e">
        <f t="shared" si="57"/>
        <v>#N/A</v>
      </c>
      <c r="N180" s="363" t="e">
        <f t="shared" si="70"/>
        <v>#N/A</v>
      </c>
      <c r="O180" s="364"/>
      <c r="P180" s="364"/>
      <c r="Q180" s="365">
        <f t="shared" si="59"/>
        <v>0</v>
      </c>
      <c r="R180" s="365">
        <f t="shared" si="71"/>
        <v>0</v>
      </c>
      <c r="T180" s="366" t="e">
        <f t="shared" si="61"/>
        <v>#DIV/0!</v>
      </c>
      <c r="U180" s="366" t="str">
        <f>IF(COUNTIF(T$39:T180,T180)=1,T180,"")</f>
        <v/>
      </c>
      <c r="V180" s="366" t="e">
        <f t="shared" si="62"/>
        <v>#DIV/0!</v>
      </c>
      <c r="W180" s="366" t="str">
        <f>IF(COUNTIF(V$39:V180,V180)=1,V180,"")</f>
        <v/>
      </c>
      <c r="X180" s="366" t="e">
        <f t="shared" si="63"/>
        <v>#DIV/0!</v>
      </c>
      <c r="Y180" s="367"/>
      <c r="AB180" s="365">
        <f t="shared" si="72"/>
        <v>0</v>
      </c>
      <c r="AC180" s="365">
        <f t="shared" si="73"/>
        <v>0</v>
      </c>
      <c r="AE180" s="366" t="e">
        <f t="shared" si="75"/>
        <v>#DIV/0!</v>
      </c>
      <c r="AF180" s="366" t="str">
        <f>IF(COUNTIF(AE$39:AE180,AE180)=1,AE180,"")</f>
        <v/>
      </c>
      <c r="AG180" s="366" t="e">
        <f t="shared" si="66"/>
        <v>#DIV/0!</v>
      </c>
      <c r="AH180" s="366" t="str">
        <f>IF(COUNTIF(AG$39:AG180,AG180)=1,AG180,"")</f>
        <v/>
      </c>
      <c r="AI180" s="366" t="e">
        <f t="shared" si="67"/>
        <v>#DIV/0!</v>
      </c>
      <c r="AJ180" s="346"/>
      <c r="AK180" s="346"/>
      <c r="AL180" s="346" t="e">
        <f>IF(Summary!$G$39="TAGSUF",'Gross Service Units'!AF180*'Gross Service Units'!E180,'Gross Service Units'!E180*'Gross Service Units'!T180)</f>
        <v>#DIV/0!</v>
      </c>
      <c r="AM180" s="372"/>
      <c r="AN180" s="372"/>
      <c r="AO180" s="372"/>
      <c r="AP180" s="372"/>
      <c r="AQ180" s="372"/>
      <c r="AR180" s="372"/>
      <c r="AS180" s="372"/>
      <c r="AT180" s="372"/>
      <c r="AU180" s="372"/>
      <c r="AV180" s="372"/>
      <c r="AW180" s="372"/>
      <c r="AX180" s="372"/>
      <c r="AY180" s="372"/>
      <c r="AZ180" s="372"/>
      <c r="BA180" s="372"/>
      <c r="BB180" s="372"/>
      <c r="BC180" s="372"/>
      <c r="BD180" s="372"/>
      <c r="BE180" s="372"/>
      <c r="BF180" s="372"/>
      <c r="BG180" s="372"/>
      <c r="BH180" s="372"/>
      <c r="BI180" s="372"/>
      <c r="BJ180" s="372"/>
      <c r="BK180" s="372"/>
      <c r="BL180" s="372"/>
      <c r="BM180" s="372"/>
      <c r="BN180" s="372"/>
      <c r="BO180" s="372"/>
      <c r="BP180" s="372"/>
      <c r="BQ180" s="372"/>
      <c r="BR180" s="372"/>
      <c r="BS180" s="372"/>
      <c r="BT180" s="372"/>
      <c r="BU180" s="372"/>
      <c r="BV180" s="372"/>
      <c r="BW180" s="372"/>
      <c r="BX180" s="372"/>
      <c r="BY180" s="372"/>
      <c r="BZ180" s="372"/>
      <c r="CA180" s="372"/>
      <c r="CB180" s="372"/>
      <c r="CC180" s="372"/>
      <c r="CD180" s="372"/>
      <c r="CE180" s="372"/>
      <c r="CF180" s="372"/>
      <c r="CG180" s="372"/>
      <c r="CH180" s="372"/>
      <c r="CI180" s="372"/>
      <c r="CJ180" s="372"/>
    </row>
    <row r="181" spans="1:88" ht="14.25">
      <c r="A181" s="404"/>
      <c r="B181" s="405"/>
      <c r="C181" s="406"/>
      <c r="D181" s="407"/>
      <c r="E181" s="408"/>
      <c r="F181" s="408"/>
      <c r="G181" s="214"/>
      <c r="H181" s="213"/>
      <c r="I181" s="360" t="e">
        <f t="shared" si="68"/>
        <v>#N/A</v>
      </c>
      <c r="J181" s="361" t="e">
        <f t="shared" si="69"/>
        <v>#N/A</v>
      </c>
      <c r="K181" s="362" t="e">
        <f t="shared" si="74"/>
        <v>#N/A</v>
      </c>
      <c r="L181" s="362" t="e">
        <f t="shared" si="54"/>
        <v>#N/A</v>
      </c>
      <c r="M181" s="362" t="e">
        <f t="shared" si="57"/>
        <v>#N/A</v>
      </c>
      <c r="N181" s="363" t="e">
        <f t="shared" si="70"/>
        <v>#N/A</v>
      </c>
      <c r="O181" s="364"/>
      <c r="P181" s="364"/>
      <c r="Q181" s="365">
        <f t="shared" si="59"/>
        <v>0</v>
      </c>
      <c r="R181" s="365">
        <f t="shared" si="71"/>
        <v>0</v>
      </c>
      <c r="T181" s="366" t="e">
        <f t="shared" si="61"/>
        <v>#DIV/0!</v>
      </c>
      <c r="U181" s="366" t="str">
        <f>IF(COUNTIF(T$39:T181,T181)=1,T181,"")</f>
        <v/>
      </c>
      <c r="V181" s="366" t="e">
        <f t="shared" si="62"/>
        <v>#DIV/0!</v>
      </c>
      <c r="W181" s="366" t="str">
        <f>IF(COUNTIF(V$39:V181,V181)=1,V181,"")</f>
        <v/>
      </c>
      <c r="X181" s="366" t="e">
        <f t="shared" si="63"/>
        <v>#DIV/0!</v>
      </c>
      <c r="Y181" s="367"/>
      <c r="AB181" s="365">
        <f t="shared" si="72"/>
        <v>0</v>
      </c>
      <c r="AC181" s="365">
        <f t="shared" si="73"/>
        <v>0</v>
      </c>
      <c r="AE181" s="366" t="e">
        <f t="shared" si="75"/>
        <v>#DIV/0!</v>
      </c>
      <c r="AF181" s="366" t="str">
        <f>IF(COUNTIF(AE$39:AE181,AE181)=1,AE181,"")</f>
        <v/>
      </c>
      <c r="AG181" s="366" t="e">
        <f t="shared" si="66"/>
        <v>#DIV/0!</v>
      </c>
      <c r="AH181" s="366" t="str">
        <f>IF(COUNTIF(AG$39:AG181,AG181)=1,AG181,"")</f>
        <v/>
      </c>
      <c r="AI181" s="366" t="e">
        <f t="shared" si="67"/>
        <v>#DIV/0!</v>
      </c>
      <c r="AJ181" s="346"/>
      <c r="AK181" s="346"/>
      <c r="AL181" s="346" t="e">
        <f>IF(Summary!$G$39="TAGSUF",'Gross Service Units'!AF181*'Gross Service Units'!E181,'Gross Service Units'!E181*'Gross Service Units'!T181)</f>
        <v>#DIV/0!</v>
      </c>
      <c r="AM181" s="372"/>
      <c r="AN181" s="372"/>
      <c r="AO181" s="372"/>
      <c r="AP181" s="372"/>
      <c r="AQ181" s="372"/>
      <c r="AR181" s="372"/>
      <c r="AS181" s="372"/>
      <c r="AT181" s="372"/>
      <c r="AU181" s="372"/>
      <c r="AV181" s="372"/>
      <c r="AW181" s="372"/>
      <c r="AX181" s="372"/>
      <c r="AY181" s="372"/>
      <c r="AZ181" s="372"/>
      <c r="BA181" s="372"/>
      <c r="BB181" s="372"/>
      <c r="BC181" s="372"/>
      <c r="BD181" s="372"/>
      <c r="BE181" s="372"/>
      <c r="BF181" s="372"/>
      <c r="BG181" s="372"/>
      <c r="BH181" s="372"/>
      <c r="BI181" s="372"/>
      <c r="BJ181" s="372"/>
      <c r="BK181" s="372"/>
      <c r="BL181" s="372"/>
      <c r="BM181" s="372"/>
      <c r="BN181" s="372"/>
      <c r="BO181" s="372"/>
      <c r="BP181" s="372"/>
      <c r="BQ181" s="372"/>
      <c r="BR181" s="372"/>
      <c r="BS181" s="372"/>
      <c r="BT181" s="372"/>
      <c r="BU181" s="372"/>
      <c r="BV181" s="372"/>
      <c r="BW181" s="372"/>
      <c r="BX181" s="372"/>
      <c r="BY181" s="372"/>
      <c r="BZ181" s="372"/>
      <c r="CA181" s="372"/>
      <c r="CB181" s="372"/>
      <c r="CC181" s="372"/>
      <c r="CD181" s="372"/>
      <c r="CE181" s="372"/>
      <c r="CF181" s="372"/>
      <c r="CG181" s="372"/>
      <c r="CH181" s="372"/>
      <c r="CI181" s="372"/>
      <c r="CJ181" s="372"/>
    </row>
    <row r="182" spans="1:88" ht="14.25">
      <c r="A182" s="404"/>
      <c r="B182" s="405"/>
      <c r="C182" s="406"/>
      <c r="D182" s="407"/>
      <c r="E182" s="408"/>
      <c r="F182" s="408"/>
      <c r="G182" s="214"/>
      <c r="H182" s="213"/>
      <c r="I182" s="360" t="e">
        <f t="shared" si="68"/>
        <v>#N/A</v>
      </c>
      <c r="J182" s="361" t="e">
        <f t="shared" si="69"/>
        <v>#N/A</v>
      </c>
      <c r="K182" s="362" t="e">
        <f t="shared" si="74"/>
        <v>#N/A</v>
      </c>
      <c r="L182" s="362" t="e">
        <f t="shared" si="54"/>
        <v>#N/A</v>
      </c>
      <c r="M182" s="362" t="e">
        <f t="shared" si="57"/>
        <v>#N/A</v>
      </c>
      <c r="N182" s="363" t="e">
        <f t="shared" si="70"/>
        <v>#N/A</v>
      </c>
      <c r="O182" s="364"/>
      <c r="P182" s="364"/>
      <c r="Q182" s="365">
        <f t="shared" si="59"/>
        <v>0</v>
      </c>
      <c r="R182" s="365">
        <f t="shared" si="71"/>
        <v>0</v>
      </c>
      <c r="T182" s="366" t="e">
        <f t="shared" si="61"/>
        <v>#DIV/0!</v>
      </c>
      <c r="U182" s="366" t="str">
        <f>IF(COUNTIF(T$39:T182,T182)=1,T182,"")</f>
        <v/>
      </c>
      <c r="V182" s="366" t="e">
        <f t="shared" si="62"/>
        <v>#DIV/0!</v>
      </c>
      <c r="W182" s="366" t="str">
        <f>IF(COUNTIF(V$39:V182,V182)=1,V182,"")</f>
        <v/>
      </c>
      <c r="X182" s="366" t="e">
        <f t="shared" si="63"/>
        <v>#DIV/0!</v>
      </c>
      <c r="Y182" s="367"/>
      <c r="AB182" s="365">
        <f t="shared" si="72"/>
        <v>0</v>
      </c>
      <c r="AC182" s="365">
        <f t="shared" si="73"/>
        <v>0</v>
      </c>
      <c r="AE182" s="366" t="e">
        <f t="shared" si="75"/>
        <v>#DIV/0!</v>
      </c>
      <c r="AF182" s="366" t="str">
        <f>IF(COUNTIF(AE$39:AE182,AE182)=1,AE182,"")</f>
        <v/>
      </c>
      <c r="AG182" s="366" t="e">
        <f t="shared" si="66"/>
        <v>#DIV/0!</v>
      </c>
      <c r="AH182" s="366" t="str">
        <f>IF(COUNTIF(AG$39:AG182,AG182)=1,AG182,"")</f>
        <v/>
      </c>
      <c r="AI182" s="366" t="e">
        <f t="shared" si="67"/>
        <v>#DIV/0!</v>
      </c>
      <c r="AJ182" s="346"/>
      <c r="AK182" s="346"/>
      <c r="AL182" s="346" t="e">
        <f>IF(Summary!$G$39="TAGSUF",'Gross Service Units'!AF182*'Gross Service Units'!E182,'Gross Service Units'!E182*'Gross Service Units'!T182)</f>
        <v>#DIV/0!</v>
      </c>
      <c r="AM182" s="372"/>
      <c r="AN182" s="372"/>
      <c r="AO182" s="372"/>
      <c r="AP182" s="372"/>
      <c r="AQ182" s="372"/>
      <c r="AR182" s="372"/>
      <c r="AS182" s="372"/>
      <c r="AT182" s="372"/>
      <c r="AU182" s="372"/>
      <c r="AV182" s="372"/>
      <c r="AW182" s="372"/>
      <c r="AX182" s="372"/>
      <c r="AY182" s="372"/>
      <c r="AZ182" s="372"/>
      <c r="BA182" s="372"/>
      <c r="BB182" s="372"/>
      <c r="BC182" s="372"/>
      <c r="BD182" s="372"/>
      <c r="BE182" s="372"/>
      <c r="BF182" s="372"/>
      <c r="BG182" s="372"/>
      <c r="BH182" s="372"/>
      <c r="BI182" s="372"/>
      <c r="BJ182" s="372"/>
      <c r="BK182" s="372"/>
      <c r="BL182" s="372"/>
      <c r="BM182" s="372"/>
      <c r="BN182" s="372"/>
      <c r="BO182" s="372"/>
      <c r="BP182" s="372"/>
      <c r="BQ182" s="372"/>
      <c r="BR182" s="372"/>
      <c r="BS182" s="372"/>
      <c r="BT182" s="372"/>
      <c r="BU182" s="372"/>
      <c r="BV182" s="372"/>
      <c r="BW182" s="372"/>
      <c r="BX182" s="372"/>
      <c r="BY182" s="372"/>
      <c r="BZ182" s="372"/>
      <c r="CA182" s="372"/>
      <c r="CB182" s="372"/>
      <c r="CC182" s="372"/>
      <c r="CD182" s="372"/>
      <c r="CE182" s="372"/>
      <c r="CF182" s="372"/>
      <c r="CG182" s="372"/>
      <c r="CH182" s="372"/>
      <c r="CI182" s="372"/>
      <c r="CJ182" s="372"/>
    </row>
    <row r="183" spans="1:88" ht="14.25">
      <c r="A183" s="404"/>
      <c r="B183" s="405"/>
      <c r="C183" s="406"/>
      <c r="D183" s="407"/>
      <c r="E183" s="408"/>
      <c r="F183" s="408"/>
      <c r="G183" s="214"/>
      <c r="H183" s="213"/>
      <c r="I183" s="360" t="e">
        <f t="shared" si="68"/>
        <v>#N/A</v>
      </c>
      <c r="J183" s="361" t="e">
        <f t="shared" si="69"/>
        <v>#N/A</v>
      </c>
      <c r="K183" s="362" t="e">
        <f t="shared" si="74"/>
        <v>#N/A</v>
      </c>
      <c r="L183" s="362" t="e">
        <f t="shared" si="54"/>
        <v>#N/A</v>
      </c>
      <c r="M183" s="362" t="e">
        <f t="shared" si="57"/>
        <v>#N/A</v>
      </c>
      <c r="N183" s="363" t="e">
        <f t="shared" si="70"/>
        <v>#N/A</v>
      </c>
      <c r="O183" s="364"/>
      <c r="P183" s="364"/>
      <c r="Q183" s="365">
        <f t="shared" si="59"/>
        <v>0</v>
      </c>
      <c r="R183" s="365">
        <f t="shared" si="71"/>
        <v>0</v>
      </c>
      <c r="T183" s="366" t="e">
        <f t="shared" si="61"/>
        <v>#DIV/0!</v>
      </c>
      <c r="U183" s="366" t="str">
        <f>IF(COUNTIF(T$39:T183,T183)=1,T183,"")</f>
        <v/>
      </c>
      <c r="V183" s="366" t="e">
        <f t="shared" si="62"/>
        <v>#DIV/0!</v>
      </c>
      <c r="W183" s="366" t="str">
        <f>IF(COUNTIF(V$39:V183,V183)=1,V183,"")</f>
        <v/>
      </c>
      <c r="X183" s="366" t="e">
        <f t="shared" si="63"/>
        <v>#DIV/0!</v>
      </c>
      <c r="Y183" s="367"/>
      <c r="AB183" s="365">
        <f t="shared" si="72"/>
        <v>0</v>
      </c>
      <c r="AC183" s="365">
        <f t="shared" si="73"/>
        <v>0</v>
      </c>
      <c r="AE183" s="366" t="e">
        <f t="shared" si="75"/>
        <v>#DIV/0!</v>
      </c>
      <c r="AF183" s="366" t="str">
        <f>IF(COUNTIF(AE$39:AE183,AE183)=1,AE183,"")</f>
        <v/>
      </c>
      <c r="AG183" s="366" t="e">
        <f t="shared" si="66"/>
        <v>#DIV/0!</v>
      </c>
      <c r="AH183" s="366" t="str">
        <f>IF(COUNTIF(AG$39:AG183,AG183)=1,AG183,"")</f>
        <v/>
      </c>
      <c r="AI183" s="366" t="e">
        <f t="shared" si="67"/>
        <v>#DIV/0!</v>
      </c>
      <c r="AJ183" s="346"/>
      <c r="AK183" s="346"/>
      <c r="AL183" s="346" t="e">
        <f>IF(Summary!$G$39="TAGSUF",'Gross Service Units'!AF183*'Gross Service Units'!E183,'Gross Service Units'!E183*'Gross Service Units'!T183)</f>
        <v>#DIV/0!</v>
      </c>
      <c r="AM183" s="372"/>
      <c r="AN183" s="372"/>
      <c r="AO183" s="372"/>
      <c r="AP183" s="372"/>
      <c r="AQ183" s="372"/>
      <c r="AR183" s="372"/>
      <c r="AS183" s="372"/>
      <c r="AT183" s="372"/>
      <c r="AU183" s="372"/>
      <c r="AV183" s="372"/>
      <c r="AW183" s="372"/>
      <c r="AX183" s="372"/>
      <c r="AY183" s="372"/>
      <c r="AZ183" s="372"/>
      <c r="BA183" s="372"/>
      <c r="BB183" s="372"/>
      <c r="BC183" s="372"/>
      <c r="BD183" s="372"/>
      <c r="BE183" s="372"/>
      <c r="BF183" s="372"/>
      <c r="BG183" s="372"/>
      <c r="BH183" s="372"/>
      <c r="BI183" s="372"/>
      <c r="BJ183" s="372"/>
      <c r="BK183" s="372"/>
      <c r="BL183" s="372"/>
      <c r="BM183" s="372"/>
      <c r="BN183" s="372"/>
      <c r="BO183" s="372"/>
      <c r="BP183" s="372"/>
      <c r="BQ183" s="372"/>
      <c r="BR183" s="372"/>
      <c r="BS183" s="372"/>
      <c r="BT183" s="372"/>
      <c r="BU183" s="372"/>
      <c r="BV183" s="372"/>
      <c r="BW183" s="372"/>
      <c r="BX183" s="372"/>
      <c r="BY183" s="372"/>
      <c r="BZ183" s="372"/>
      <c r="CA183" s="372"/>
      <c r="CB183" s="372"/>
      <c r="CC183" s="372"/>
      <c r="CD183" s="372"/>
      <c r="CE183" s="372"/>
      <c r="CF183" s="372"/>
      <c r="CG183" s="372"/>
      <c r="CH183" s="372"/>
      <c r="CI183" s="372"/>
      <c r="CJ183" s="372"/>
    </row>
    <row r="184" spans="1:88" ht="14.25">
      <c r="A184" s="404"/>
      <c r="B184" s="405"/>
      <c r="C184" s="406"/>
      <c r="D184" s="407"/>
      <c r="E184" s="408"/>
      <c r="F184" s="408"/>
      <c r="G184" s="214"/>
      <c r="H184" s="213"/>
      <c r="I184" s="360" t="e">
        <f t="shared" si="68"/>
        <v>#N/A</v>
      </c>
      <c r="J184" s="361" t="e">
        <f t="shared" si="69"/>
        <v>#N/A</v>
      </c>
      <c r="K184" s="362" t="e">
        <f t="shared" si="74"/>
        <v>#N/A</v>
      </c>
      <c r="L184" s="362" t="e">
        <f t="shared" si="54"/>
        <v>#N/A</v>
      </c>
      <c r="M184" s="362" t="e">
        <f t="shared" si="57"/>
        <v>#N/A</v>
      </c>
      <c r="N184" s="363" t="e">
        <f t="shared" si="70"/>
        <v>#N/A</v>
      </c>
      <c r="O184" s="364"/>
      <c r="P184" s="364"/>
      <c r="Q184" s="365">
        <f t="shared" si="59"/>
        <v>0</v>
      </c>
      <c r="R184" s="365">
        <f t="shared" si="71"/>
        <v>0</v>
      </c>
      <c r="T184" s="366" t="e">
        <f t="shared" si="61"/>
        <v>#DIV/0!</v>
      </c>
      <c r="U184" s="366" t="str">
        <f>IF(COUNTIF(T$39:T184,T184)=1,T184,"")</f>
        <v/>
      </c>
      <c r="V184" s="366" t="e">
        <f t="shared" si="62"/>
        <v>#DIV/0!</v>
      </c>
      <c r="W184" s="366" t="str">
        <f>IF(COUNTIF(V$39:V184,V184)=1,V184,"")</f>
        <v/>
      </c>
      <c r="X184" s="366" t="e">
        <f t="shared" si="63"/>
        <v>#DIV/0!</v>
      </c>
      <c r="Y184" s="367"/>
      <c r="AB184" s="365">
        <f t="shared" si="72"/>
        <v>0</v>
      </c>
      <c r="AC184" s="365">
        <f t="shared" si="73"/>
        <v>0</v>
      </c>
      <c r="AE184" s="366" t="e">
        <f t="shared" si="75"/>
        <v>#DIV/0!</v>
      </c>
      <c r="AF184" s="366" t="str">
        <f>IF(COUNTIF(AE$39:AE184,AE184)=1,AE184,"")</f>
        <v/>
      </c>
      <c r="AG184" s="366" t="e">
        <f t="shared" si="66"/>
        <v>#DIV/0!</v>
      </c>
      <c r="AH184" s="366" t="str">
        <f>IF(COUNTIF(AG$39:AG184,AG184)=1,AG184,"")</f>
        <v/>
      </c>
      <c r="AI184" s="366" t="e">
        <f t="shared" si="67"/>
        <v>#DIV/0!</v>
      </c>
      <c r="AJ184" s="346"/>
      <c r="AK184" s="346"/>
      <c r="AL184" s="346" t="e">
        <f>IF(Summary!$G$39="TAGSUF",'Gross Service Units'!AF184*'Gross Service Units'!E184,'Gross Service Units'!E184*'Gross Service Units'!T184)</f>
        <v>#DIV/0!</v>
      </c>
      <c r="AM184" s="372"/>
      <c r="AN184" s="372"/>
      <c r="AO184" s="372"/>
      <c r="AP184" s="372"/>
      <c r="AQ184" s="372"/>
      <c r="AR184" s="372"/>
      <c r="AS184" s="372"/>
      <c r="AT184" s="372"/>
      <c r="AU184" s="372"/>
      <c r="AV184" s="372"/>
      <c r="AW184" s="372"/>
      <c r="AX184" s="372"/>
      <c r="AY184" s="372"/>
      <c r="AZ184" s="372"/>
      <c r="BA184" s="372"/>
      <c r="BB184" s="372"/>
      <c r="BC184" s="372"/>
      <c r="BD184" s="372"/>
      <c r="BE184" s="372"/>
      <c r="BF184" s="372"/>
      <c r="BG184" s="372"/>
      <c r="BH184" s="372"/>
      <c r="BI184" s="372"/>
      <c r="BJ184" s="372"/>
      <c r="BK184" s="372"/>
      <c r="BL184" s="372"/>
      <c r="BM184" s="372"/>
      <c r="BN184" s="372"/>
      <c r="BO184" s="372"/>
      <c r="BP184" s="372"/>
      <c r="BQ184" s="372"/>
      <c r="BR184" s="372"/>
      <c r="BS184" s="372"/>
      <c r="BT184" s="372"/>
      <c r="BU184" s="372"/>
      <c r="BV184" s="372"/>
      <c r="BW184" s="372"/>
      <c r="BX184" s="372"/>
      <c r="BY184" s="372"/>
      <c r="BZ184" s="372"/>
      <c r="CA184" s="372"/>
      <c r="CB184" s="372"/>
      <c r="CC184" s="372"/>
      <c r="CD184" s="372"/>
      <c r="CE184" s="372"/>
      <c r="CF184" s="372"/>
      <c r="CG184" s="372"/>
      <c r="CH184" s="372"/>
      <c r="CI184" s="372"/>
      <c r="CJ184" s="372"/>
    </row>
    <row r="185" spans="1:88" ht="14.25">
      <c r="A185" s="404"/>
      <c r="B185" s="405"/>
      <c r="C185" s="406"/>
      <c r="D185" s="407"/>
      <c r="E185" s="408"/>
      <c r="F185" s="408"/>
      <c r="G185" s="214"/>
      <c r="H185" s="213"/>
      <c r="I185" s="360" t="e">
        <f t="shared" si="68"/>
        <v>#N/A</v>
      </c>
      <c r="J185" s="361" t="e">
        <f t="shared" si="69"/>
        <v>#N/A</v>
      </c>
      <c r="K185" s="362" t="e">
        <f t="shared" si="74"/>
        <v>#N/A</v>
      </c>
      <c r="L185" s="362" t="e">
        <f t="shared" si="54"/>
        <v>#N/A</v>
      </c>
      <c r="M185" s="362" t="e">
        <f t="shared" si="57"/>
        <v>#N/A</v>
      </c>
      <c r="N185" s="363" t="e">
        <f t="shared" si="70"/>
        <v>#N/A</v>
      </c>
      <c r="O185" s="364"/>
      <c r="P185" s="364"/>
      <c r="Q185" s="365">
        <f t="shared" si="59"/>
        <v>0</v>
      </c>
      <c r="R185" s="365">
        <f t="shared" si="71"/>
        <v>0</v>
      </c>
      <c r="T185" s="366" t="e">
        <f t="shared" si="61"/>
        <v>#DIV/0!</v>
      </c>
      <c r="U185" s="366" t="str">
        <f>IF(COUNTIF(T$39:T185,T185)=1,T185,"")</f>
        <v/>
      </c>
      <c r="V185" s="366" t="e">
        <f t="shared" si="62"/>
        <v>#DIV/0!</v>
      </c>
      <c r="W185" s="366" t="str">
        <f>IF(COUNTIF(V$39:V185,V185)=1,V185,"")</f>
        <v/>
      </c>
      <c r="X185" s="366" t="e">
        <f t="shared" si="63"/>
        <v>#DIV/0!</v>
      </c>
      <c r="Y185" s="367"/>
      <c r="AB185" s="365">
        <f t="shared" si="72"/>
        <v>0</v>
      </c>
      <c r="AC185" s="365">
        <f t="shared" si="73"/>
        <v>0</v>
      </c>
      <c r="AE185" s="366" t="e">
        <f t="shared" si="75"/>
        <v>#DIV/0!</v>
      </c>
      <c r="AF185" s="366" t="str">
        <f>IF(COUNTIF(AE$39:AE185,AE185)=1,AE185,"")</f>
        <v/>
      </c>
      <c r="AG185" s="366" t="e">
        <f t="shared" si="66"/>
        <v>#DIV/0!</v>
      </c>
      <c r="AH185" s="366" t="str">
        <f>IF(COUNTIF(AG$39:AG185,AG185)=1,AG185,"")</f>
        <v/>
      </c>
      <c r="AI185" s="366" t="e">
        <f t="shared" si="67"/>
        <v>#DIV/0!</v>
      </c>
      <c r="AJ185" s="346"/>
      <c r="AK185" s="346"/>
      <c r="AL185" s="346" t="e">
        <f>IF(Summary!$G$39="TAGSUF",'Gross Service Units'!AF185*'Gross Service Units'!E185,'Gross Service Units'!E185*'Gross Service Units'!T185)</f>
        <v>#DIV/0!</v>
      </c>
      <c r="AM185" s="372"/>
      <c r="AN185" s="372"/>
      <c r="AO185" s="372"/>
      <c r="AP185" s="372"/>
      <c r="AQ185" s="372"/>
      <c r="AR185" s="372"/>
      <c r="AS185" s="372"/>
      <c r="AT185" s="372"/>
      <c r="AU185" s="372"/>
      <c r="AV185" s="372"/>
      <c r="AW185" s="372"/>
      <c r="AX185" s="372"/>
      <c r="AY185" s="372"/>
      <c r="AZ185" s="372"/>
      <c r="BA185" s="372"/>
      <c r="BB185" s="372"/>
      <c r="BC185" s="372"/>
      <c r="BD185" s="372"/>
      <c r="BE185" s="372"/>
      <c r="BF185" s="372"/>
      <c r="BG185" s="372"/>
      <c r="BH185" s="372"/>
      <c r="BI185" s="372"/>
      <c r="BJ185" s="372"/>
      <c r="BK185" s="372"/>
      <c r="BL185" s="372"/>
      <c r="BM185" s="372"/>
      <c r="BN185" s="372"/>
      <c r="BO185" s="372"/>
      <c r="BP185" s="372"/>
      <c r="BQ185" s="372"/>
      <c r="BR185" s="372"/>
      <c r="BS185" s="372"/>
      <c r="BT185" s="372"/>
      <c r="BU185" s="372"/>
      <c r="BV185" s="372"/>
      <c r="BW185" s="372"/>
      <c r="BX185" s="372"/>
      <c r="BY185" s="372"/>
      <c r="BZ185" s="372"/>
      <c r="CA185" s="372"/>
      <c r="CB185" s="372"/>
      <c r="CC185" s="372"/>
      <c r="CD185" s="372"/>
      <c r="CE185" s="372"/>
      <c r="CF185" s="372"/>
      <c r="CG185" s="372"/>
      <c r="CH185" s="372"/>
      <c r="CI185" s="372"/>
      <c r="CJ185" s="372"/>
    </row>
    <row r="186" spans="1:88" ht="14.25">
      <c r="A186" s="404"/>
      <c r="B186" s="405"/>
      <c r="C186" s="406"/>
      <c r="D186" s="407"/>
      <c r="E186" s="408"/>
      <c r="F186" s="408"/>
      <c r="G186" s="214"/>
      <c r="H186" s="213"/>
      <c r="I186" s="360" t="e">
        <f t="shared" si="68"/>
        <v>#N/A</v>
      </c>
      <c r="J186" s="361" t="e">
        <f t="shared" si="69"/>
        <v>#N/A</v>
      </c>
      <c r="K186" s="362" t="e">
        <f t="shared" si="74"/>
        <v>#N/A</v>
      </c>
      <c r="L186" s="362" t="e">
        <f t="shared" si="54"/>
        <v>#N/A</v>
      </c>
      <c r="M186" s="362" t="e">
        <f t="shared" si="57"/>
        <v>#N/A</v>
      </c>
      <c r="N186" s="363" t="e">
        <f t="shared" si="70"/>
        <v>#N/A</v>
      </c>
      <c r="O186" s="364"/>
      <c r="P186" s="364"/>
      <c r="Q186" s="365">
        <f t="shared" si="59"/>
        <v>0</v>
      </c>
      <c r="R186" s="365">
        <f t="shared" si="71"/>
        <v>0</v>
      </c>
      <c r="T186" s="366" t="e">
        <f t="shared" si="61"/>
        <v>#DIV/0!</v>
      </c>
      <c r="U186" s="366" t="str">
        <f>IF(COUNTIF(T$39:T186,T186)=1,T186,"")</f>
        <v/>
      </c>
      <c r="V186" s="366" t="e">
        <f t="shared" si="62"/>
        <v>#DIV/0!</v>
      </c>
      <c r="W186" s="366" t="str">
        <f>IF(COUNTIF(V$39:V186,V186)=1,V186,"")</f>
        <v/>
      </c>
      <c r="X186" s="366" t="e">
        <f t="shared" si="63"/>
        <v>#DIV/0!</v>
      </c>
      <c r="Y186" s="367"/>
      <c r="AB186" s="365">
        <f t="shared" si="72"/>
        <v>0</v>
      </c>
      <c r="AC186" s="365">
        <f t="shared" si="73"/>
        <v>0</v>
      </c>
      <c r="AE186" s="366" t="e">
        <f t="shared" si="75"/>
        <v>#DIV/0!</v>
      </c>
      <c r="AF186" s="366" t="str">
        <f>IF(COUNTIF(AE$39:AE186,AE186)=1,AE186,"")</f>
        <v/>
      </c>
      <c r="AG186" s="366" t="e">
        <f t="shared" si="66"/>
        <v>#DIV/0!</v>
      </c>
      <c r="AH186" s="366" t="str">
        <f>IF(COUNTIF(AG$39:AG186,AG186)=1,AG186,"")</f>
        <v/>
      </c>
      <c r="AI186" s="366" t="e">
        <f t="shared" si="67"/>
        <v>#DIV/0!</v>
      </c>
      <c r="AJ186" s="346"/>
      <c r="AK186" s="346"/>
      <c r="AL186" s="346" t="e">
        <f>IF(Summary!$G$39="TAGSUF",'Gross Service Units'!AF186*'Gross Service Units'!E186,'Gross Service Units'!E186*'Gross Service Units'!T186)</f>
        <v>#DIV/0!</v>
      </c>
      <c r="AM186" s="372"/>
      <c r="AN186" s="372"/>
      <c r="AO186" s="372"/>
      <c r="AP186" s="372"/>
      <c r="AQ186" s="372"/>
      <c r="AR186" s="372"/>
      <c r="AS186" s="372"/>
      <c r="AT186" s="372"/>
      <c r="AU186" s="372"/>
      <c r="AV186" s="372"/>
      <c r="AW186" s="372"/>
      <c r="AX186" s="372"/>
      <c r="AY186" s="372"/>
      <c r="AZ186" s="372"/>
      <c r="BA186" s="372"/>
      <c r="BB186" s="372"/>
      <c r="BC186" s="372"/>
      <c r="BD186" s="372"/>
      <c r="BE186" s="372"/>
      <c r="BF186" s="372"/>
      <c r="BG186" s="372"/>
      <c r="BH186" s="372"/>
      <c r="BI186" s="372"/>
      <c r="BJ186" s="372"/>
      <c r="BK186" s="372"/>
      <c r="BL186" s="372"/>
      <c r="BM186" s="372"/>
      <c r="BN186" s="372"/>
      <c r="BO186" s="372"/>
      <c r="BP186" s="372"/>
      <c r="BQ186" s="372"/>
      <c r="BR186" s="372"/>
      <c r="BS186" s="372"/>
      <c r="BT186" s="372"/>
      <c r="BU186" s="372"/>
      <c r="BV186" s="372"/>
      <c r="BW186" s="372"/>
      <c r="BX186" s="372"/>
      <c r="BY186" s="372"/>
      <c r="BZ186" s="372"/>
      <c r="CA186" s="372"/>
      <c r="CB186" s="372"/>
      <c r="CC186" s="372"/>
      <c r="CD186" s="372"/>
      <c r="CE186" s="372"/>
      <c r="CF186" s="372"/>
      <c r="CG186" s="372"/>
      <c r="CH186" s="372"/>
      <c r="CI186" s="372"/>
      <c r="CJ186" s="372"/>
    </row>
    <row r="187" spans="1:88" ht="14.25">
      <c r="A187" s="404"/>
      <c r="B187" s="405"/>
      <c r="C187" s="406"/>
      <c r="D187" s="407"/>
      <c r="E187" s="408"/>
      <c r="F187" s="408"/>
      <c r="G187" s="214"/>
      <c r="H187" s="213"/>
      <c r="I187" s="360" t="e">
        <f t="shared" si="68"/>
        <v>#N/A</v>
      </c>
      <c r="J187" s="361" t="e">
        <f t="shared" si="69"/>
        <v>#N/A</v>
      </c>
      <c r="K187" s="362" t="e">
        <f t="shared" si="74"/>
        <v>#N/A</v>
      </c>
      <c r="L187" s="362" t="e">
        <f t="shared" si="54"/>
        <v>#N/A</v>
      </c>
      <c r="M187" s="362" t="e">
        <f t="shared" si="57"/>
        <v>#N/A</v>
      </c>
      <c r="N187" s="363" t="e">
        <f t="shared" si="70"/>
        <v>#N/A</v>
      </c>
      <c r="O187" s="364"/>
      <c r="P187" s="364"/>
      <c r="Q187" s="365">
        <f t="shared" si="59"/>
        <v>0</v>
      </c>
      <c r="R187" s="365">
        <f t="shared" si="71"/>
        <v>0</v>
      </c>
      <c r="T187" s="366" t="e">
        <f t="shared" si="61"/>
        <v>#DIV/0!</v>
      </c>
      <c r="U187" s="366" t="str">
        <f>IF(COUNTIF(T$39:T187,T187)=1,T187,"")</f>
        <v/>
      </c>
      <c r="V187" s="366" t="e">
        <f t="shared" si="62"/>
        <v>#DIV/0!</v>
      </c>
      <c r="W187" s="366" t="str">
        <f>IF(COUNTIF(V$39:V187,V187)=1,V187,"")</f>
        <v/>
      </c>
      <c r="X187" s="366" t="e">
        <f t="shared" si="63"/>
        <v>#DIV/0!</v>
      </c>
      <c r="Y187" s="367"/>
      <c r="AB187" s="365">
        <f t="shared" si="72"/>
        <v>0</v>
      </c>
      <c r="AC187" s="365">
        <f t="shared" si="73"/>
        <v>0</v>
      </c>
      <c r="AE187" s="366" t="e">
        <f t="shared" si="75"/>
        <v>#DIV/0!</v>
      </c>
      <c r="AF187" s="366" t="str">
        <f>IF(COUNTIF(AE$39:AE187,AE187)=1,AE187,"")</f>
        <v/>
      </c>
      <c r="AG187" s="366" t="e">
        <f t="shared" si="66"/>
        <v>#DIV/0!</v>
      </c>
      <c r="AH187" s="366" t="str">
        <f>IF(COUNTIF(AG$39:AG187,AG187)=1,AG187,"")</f>
        <v/>
      </c>
      <c r="AI187" s="366" t="e">
        <f t="shared" si="67"/>
        <v>#DIV/0!</v>
      </c>
      <c r="AJ187" s="346"/>
      <c r="AK187" s="346"/>
      <c r="AL187" s="346" t="e">
        <f>IF(Summary!$G$39="TAGSUF",'Gross Service Units'!AF187*'Gross Service Units'!E187,'Gross Service Units'!E187*'Gross Service Units'!T187)</f>
        <v>#DIV/0!</v>
      </c>
      <c r="AM187" s="372"/>
      <c r="AN187" s="372"/>
      <c r="AO187" s="372"/>
      <c r="AP187" s="372"/>
      <c r="AQ187" s="372"/>
      <c r="AR187" s="372"/>
      <c r="AS187" s="372"/>
      <c r="AT187" s="372"/>
      <c r="AU187" s="372"/>
      <c r="AV187" s="372"/>
      <c r="AW187" s="372"/>
      <c r="AX187" s="372"/>
      <c r="AY187" s="372"/>
      <c r="AZ187" s="372"/>
      <c r="BA187" s="372"/>
      <c r="BB187" s="372"/>
      <c r="BC187" s="372"/>
      <c r="BD187" s="372"/>
      <c r="BE187" s="372"/>
      <c r="BF187" s="372"/>
      <c r="BG187" s="372"/>
      <c r="BH187" s="372"/>
      <c r="BI187" s="372"/>
      <c r="BJ187" s="372"/>
      <c r="BK187" s="372"/>
      <c r="BL187" s="372"/>
      <c r="BM187" s="372"/>
      <c r="BN187" s="372"/>
      <c r="BO187" s="372"/>
      <c r="BP187" s="372"/>
      <c r="BQ187" s="372"/>
      <c r="BR187" s="372"/>
      <c r="BS187" s="372"/>
      <c r="BT187" s="372"/>
      <c r="BU187" s="372"/>
      <c r="BV187" s="372"/>
      <c r="BW187" s="372"/>
      <c r="BX187" s="372"/>
      <c r="BY187" s="372"/>
      <c r="BZ187" s="372"/>
      <c r="CA187" s="372"/>
      <c r="CB187" s="372"/>
      <c r="CC187" s="372"/>
      <c r="CD187" s="372"/>
      <c r="CE187" s="372"/>
      <c r="CF187" s="372"/>
      <c r="CG187" s="372"/>
      <c r="CH187" s="372"/>
      <c r="CI187" s="372"/>
      <c r="CJ187" s="372"/>
    </row>
    <row r="188" spans="1:88" ht="14.25">
      <c r="A188" s="404"/>
      <c r="B188" s="405"/>
      <c r="C188" s="406"/>
      <c r="D188" s="407"/>
      <c r="E188" s="408"/>
      <c r="F188" s="408"/>
      <c r="G188" s="214"/>
      <c r="H188" s="213"/>
      <c r="I188" s="360" t="e">
        <f t="shared" si="68"/>
        <v>#N/A</v>
      </c>
      <c r="J188" s="361" t="e">
        <f t="shared" si="69"/>
        <v>#N/A</v>
      </c>
      <c r="K188" s="362" t="e">
        <f t="shared" si="74"/>
        <v>#N/A</v>
      </c>
      <c r="L188" s="362" t="e">
        <f t="shared" si="54"/>
        <v>#N/A</v>
      </c>
      <c r="M188" s="362" t="e">
        <f t="shared" si="57"/>
        <v>#N/A</v>
      </c>
      <c r="N188" s="363" t="e">
        <f t="shared" si="70"/>
        <v>#N/A</v>
      </c>
      <c r="O188" s="364"/>
      <c r="P188" s="364"/>
      <c r="Q188" s="365">
        <f t="shared" si="59"/>
        <v>0</v>
      </c>
      <c r="R188" s="365">
        <f t="shared" si="71"/>
        <v>0</v>
      </c>
      <c r="T188" s="366" t="e">
        <f t="shared" si="61"/>
        <v>#DIV/0!</v>
      </c>
      <c r="U188" s="366" t="str">
        <f>IF(COUNTIF(T$39:T188,T188)=1,T188,"")</f>
        <v/>
      </c>
      <c r="V188" s="366" t="e">
        <f t="shared" si="62"/>
        <v>#DIV/0!</v>
      </c>
      <c r="W188" s="366" t="str">
        <f>IF(COUNTIF(V$39:V188,V188)=1,V188,"")</f>
        <v/>
      </c>
      <c r="X188" s="366" t="e">
        <f t="shared" si="63"/>
        <v>#DIV/0!</v>
      </c>
      <c r="Y188" s="367"/>
      <c r="AB188" s="365">
        <f t="shared" si="72"/>
        <v>0</v>
      </c>
      <c r="AC188" s="365">
        <f t="shared" si="73"/>
        <v>0</v>
      </c>
      <c r="AE188" s="366" t="e">
        <f t="shared" si="75"/>
        <v>#DIV/0!</v>
      </c>
      <c r="AF188" s="366" t="str">
        <f>IF(COUNTIF(AE$39:AE188,AE188)=1,AE188,"")</f>
        <v/>
      </c>
      <c r="AG188" s="366" t="e">
        <f t="shared" si="66"/>
        <v>#DIV/0!</v>
      </c>
      <c r="AH188" s="366" t="str">
        <f>IF(COUNTIF(AG$39:AG188,AG188)=1,AG188,"")</f>
        <v/>
      </c>
      <c r="AI188" s="366" t="e">
        <f t="shared" si="67"/>
        <v>#DIV/0!</v>
      </c>
      <c r="AJ188" s="346"/>
      <c r="AK188" s="346"/>
      <c r="AL188" s="346" t="e">
        <f>IF(Summary!$G$39="TAGSUF",'Gross Service Units'!AF188*'Gross Service Units'!E188,'Gross Service Units'!E188*'Gross Service Units'!T188)</f>
        <v>#DIV/0!</v>
      </c>
      <c r="AM188" s="372"/>
      <c r="AN188" s="372"/>
      <c r="AO188" s="372"/>
      <c r="AP188" s="372"/>
      <c r="AQ188" s="372"/>
      <c r="AR188" s="372"/>
      <c r="AS188" s="372"/>
      <c r="AT188" s="372"/>
      <c r="AU188" s="372"/>
      <c r="AV188" s="372"/>
      <c r="AW188" s="372"/>
      <c r="AX188" s="372"/>
      <c r="AY188" s="372"/>
      <c r="AZ188" s="372"/>
      <c r="BA188" s="372"/>
      <c r="BB188" s="372"/>
      <c r="BC188" s="372"/>
      <c r="BD188" s="372"/>
      <c r="BE188" s="372"/>
      <c r="BF188" s="372"/>
      <c r="BG188" s="372"/>
      <c r="BH188" s="372"/>
      <c r="BI188" s="372"/>
      <c r="BJ188" s="372"/>
      <c r="BK188" s="372"/>
      <c r="BL188" s="372"/>
      <c r="BM188" s="372"/>
      <c r="BN188" s="372"/>
      <c r="BO188" s="372"/>
      <c r="BP188" s="372"/>
      <c r="BQ188" s="372"/>
      <c r="BR188" s="372"/>
      <c r="BS188" s="372"/>
      <c r="BT188" s="372"/>
      <c r="BU188" s="372"/>
      <c r="BV188" s="372"/>
      <c r="BW188" s="372"/>
      <c r="BX188" s="372"/>
      <c r="BY188" s="372"/>
      <c r="BZ188" s="372"/>
      <c r="CA188" s="372"/>
      <c r="CB188" s="372"/>
      <c r="CC188" s="372"/>
      <c r="CD188" s="372"/>
      <c r="CE188" s="372"/>
      <c r="CF188" s="372"/>
      <c r="CG188" s="372"/>
      <c r="CH188" s="372"/>
      <c r="CI188" s="372"/>
      <c r="CJ188" s="372"/>
    </row>
    <row r="189" spans="1:88" ht="14.25">
      <c r="A189" s="404"/>
      <c r="B189" s="405"/>
      <c r="C189" s="406"/>
      <c r="D189" s="407"/>
      <c r="E189" s="408"/>
      <c r="F189" s="408"/>
      <c r="G189" s="214"/>
      <c r="H189" s="213"/>
      <c r="I189" s="360" t="e">
        <f t="shared" si="68"/>
        <v>#N/A</v>
      </c>
      <c r="J189" s="361" t="e">
        <f t="shared" si="69"/>
        <v>#N/A</v>
      </c>
      <c r="K189" s="362" t="e">
        <f t="shared" si="74"/>
        <v>#N/A</v>
      </c>
      <c r="L189" s="362" t="e">
        <f t="shared" ref="L189" si="76">VLOOKUP($D189,$B$10:$F$28,4,FALSE)</f>
        <v>#N/A</v>
      </c>
      <c r="M189" s="362" t="e">
        <f t="shared" ref="M189" si="77">K189*L189</f>
        <v>#N/A</v>
      </c>
      <c r="N189" s="363" t="e">
        <f t="shared" si="70"/>
        <v>#N/A</v>
      </c>
      <c r="O189" s="364"/>
      <c r="P189" s="364"/>
      <c r="Q189" s="365">
        <f t="shared" ref="Q189" si="78">IF(ISERROR(1*N189),0,1*N189)</f>
        <v>0</v>
      </c>
      <c r="R189" s="365">
        <f t="shared" si="71"/>
        <v>0</v>
      </c>
      <c r="T189" s="366" t="e">
        <f t="shared" ref="T189" si="79">Q189*$V$31</f>
        <v>#DIV/0!</v>
      </c>
      <c r="U189" s="366" t="str">
        <f>IF(COUNTIF(T$39:T189,T189)=1,T189,"")</f>
        <v/>
      </c>
      <c r="V189" s="366" t="e">
        <f t="shared" ref="V189" si="80">IF(T189=0,0,IF(T189&lt;$V$33,$V$33,T189))</f>
        <v>#DIV/0!</v>
      </c>
      <c r="W189" s="366" t="str">
        <f>IF(COUNTIF(V$39:V189,V189)=1,V189,"")</f>
        <v/>
      </c>
      <c r="X189" s="366" t="e">
        <f t="shared" ref="X189" si="81">V189*$E189</f>
        <v>#DIV/0!</v>
      </c>
      <c r="Y189" s="367"/>
      <c r="AB189" s="365">
        <f t="shared" si="72"/>
        <v>0</v>
      </c>
      <c r="AC189" s="365">
        <f t="shared" si="73"/>
        <v>0</v>
      </c>
      <c r="AE189" s="366" t="e">
        <f t="shared" ref="AE189" si="82">IF(ISERROR(N189),0,N189)*$AG$31*1</f>
        <v>#DIV/0!</v>
      </c>
      <c r="AF189" s="366" t="str">
        <f>IF(COUNTIF(AE$39:AE189,AE189)=1,AE189,"")</f>
        <v/>
      </c>
      <c r="AG189" s="366" t="e">
        <f t="shared" ref="AG189" si="83">IF(AE189=0,0,IF(AE189&lt;$AG$33,$AG$33,AE189))</f>
        <v>#DIV/0!</v>
      </c>
      <c r="AH189" s="366" t="str">
        <f>IF(COUNTIF(AG$39:AG189,AG189)=1,AG189,"")</f>
        <v/>
      </c>
      <c r="AI189" s="366" t="e">
        <f t="shared" ref="AI189" si="84">AG189*$E189</f>
        <v>#DIV/0!</v>
      </c>
      <c r="AJ189" s="346"/>
      <c r="AK189" s="346"/>
      <c r="AL189" s="346" t="e">
        <f>IF(Summary!$G$39="TAGSUF",'Gross Service Units'!AF189*'Gross Service Units'!E189,'Gross Service Units'!E189*'Gross Service Units'!T189)</f>
        <v>#DIV/0!</v>
      </c>
      <c r="AM189" s="372"/>
      <c r="AN189" s="372"/>
      <c r="AO189" s="372"/>
      <c r="AP189" s="372"/>
      <c r="AQ189" s="372"/>
      <c r="AR189" s="372"/>
      <c r="AS189" s="372"/>
      <c r="AT189" s="372"/>
      <c r="AU189" s="372"/>
      <c r="AV189" s="372"/>
      <c r="AW189" s="372"/>
      <c r="AX189" s="372"/>
      <c r="AY189" s="372"/>
      <c r="AZ189" s="372"/>
      <c r="BA189" s="372"/>
      <c r="BB189" s="372"/>
      <c r="BC189" s="372"/>
      <c r="BD189" s="372"/>
      <c r="BE189" s="372"/>
      <c r="BF189" s="372"/>
      <c r="BG189" s="372"/>
      <c r="BH189" s="372"/>
      <c r="BI189" s="372"/>
      <c r="BJ189" s="372"/>
      <c r="BK189" s="372"/>
      <c r="BL189" s="372"/>
      <c r="BM189" s="372"/>
      <c r="BN189" s="372"/>
      <c r="BO189" s="372"/>
      <c r="BP189" s="372"/>
      <c r="BQ189" s="372"/>
      <c r="BR189" s="372"/>
      <c r="BS189" s="372"/>
      <c r="BT189" s="372"/>
      <c r="BU189" s="372"/>
      <c r="BV189" s="372"/>
      <c r="BW189" s="372"/>
      <c r="BX189" s="372"/>
      <c r="BY189" s="372"/>
      <c r="BZ189" s="372"/>
      <c r="CA189" s="372"/>
      <c r="CB189" s="372"/>
      <c r="CC189" s="372"/>
      <c r="CD189" s="372"/>
      <c r="CE189" s="372"/>
      <c r="CF189" s="372"/>
      <c r="CG189" s="372"/>
      <c r="CH189" s="372"/>
      <c r="CI189" s="372"/>
      <c r="CJ189" s="372"/>
    </row>
    <row r="190" spans="1:88">
      <c r="A190" s="507" t="s">
        <v>491</v>
      </c>
      <c r="B190" s="508"/>
      <c r="C190" s="508"/>
      <c r="D190" s="508"/>
      <c r="E190" s="508"/>
      <c r="F190" s="508"/>
      <c r="G190" s="508"/>
      <c r="H190" s="508"/>
      <c r="I190" s="508"/>
      <c r="J190" s="508"/>
      <c r="K190" s="508"/>
      <c r="L190" s="508"/>
      <c r="M190" s="508"/>
      <c r="N190" s="509"/>
      <c r="O190" s="364"/>
      <c r="P190" s="364"/>
      <c r="Q190" s="368"/>
      <c r="R190" s="368"/>
      <c r="S190" s="301"/>
      <c r="T190" s="369"/>
      <c r="U190" s="369"/>
      <c r="V190" s="369"/>
      <c r="W190" s="369"/>
      <c r="X190" s="369"/>
      <c r="Y190" s="367"/>
      <c r="Z190" s="301"/>
      <c r="AA190" s="301"/>
      <c r="AB190" s="368"/>
      <c r="AC190" s="368"/>
      <c r="AD190" s="301"/>
      <c r="AE190" s="369"/>
      <c r="AF190" s="369"/>
      <c r="AG190" s="369"/>
      <c r="AH190" s="369"/>
      <c r="AI190" s="369"/>
      <c r="AJ190" s="370"/>
      <c r="AK190" s="370"/>
      <c r="AL190" s="346">
        <f>IF(Summary!$G$39="TAGSUF",'Gross Service Units'!AF190*'Gross Service Units'!E190,'Gross Service Units'!E190*'Gross Service Units'!T190)</f>
        <v>0</v>
      </c>
    </row>
    <row r="201" ht="14.25" customHeight="1"/>
  </sheetData>
  <sheetProtection password="CD56" sheet="1" formatCells="0" formatColumns="0" formatRows="0" insertColumns="0" autoFilter="0"/>
  <autoFilter ref="A38:CJ190"/>
  <mergeCells count="36">
    <mergeCell ref="B29:F29"/>
    <mergeCell ref="Q33:R33"/>
    <mergeCell ref="Q32:R32"/>
    <mergeCell ref="AE33:AF34"/>
    <mergeCell ref="V4:V5"/>
    <mergeCell ref="T30:U30"/>
    <mergeCell ref="T31:U31"/>
    <mergeCell ref="T32:U32"/>
    <mergeCell ref="R4:R5"/>
    <mergeCell ref="Q4:Q5"/>
    <mergeCell ref="T4:T5"/>
    <mergeCell ref="S29:U29"/>
    <mergeCell ref="S28:U28"/>
    <mergeCell ref="AD29:AF29"/>
    <mergeCell ref="AE30:AF30"/>
    <mergeCell ref="AE31:AF31"/>
    <mergeCell ref="AE32:AF32"/>
    <mergeCell ref="AB32:AC32"/>
    <mergeCell ref="AI4:AI5"/>
    <mergeCell ref="AJ4:AJ5"/>
    <mergeCell ref="U4:U5"/>
    <mergeCell ref="AG4:AG5"/>
    <mergeCell ref="W4:W5"/>
    <mergeCell ref="X4:X5"/>
    <mergeCell ref="Y4:Y5"/>
    <mergeCell ref="AF4:AF5"/>
    <mergeCell ref="AE4:AE5"/>
    <mergeCell ref="AC4:AC5"/>
    <mergeCell ref="AB4:AB5"/>
    <mergeCell ref="AH4:AH5"/>
    <mergeCell ref="AG33:AG34"/>
    <mergeCell ref="V33:V34"/>
    <mergeCell ref="T33:U34"/>
    <mergeCell ref="AM36:CJ36"/>
    <mergeCell ref="A190:N190"/>
    <mergeCell ref="G35:I35"/>
  </mergeCells>
  <phoneticPr fontId="4" type="noConversion"/>
  <pageMargins left="0.75" right="0.75" top="1" bottom="1" header="0.5" footer="0.5"/>
  <pageSetup paperSize="9" scale="10" fitToHeight="22" orientation="portrait" verticalDpi="1200" r:id="rId1"/>
  <headerFooter alignWithMargins="0"/>
  <colBreaks count="1" manualBreakCount="1">
    <brk id="26" min="1" max="1313" man="1"/>
  </colBreaks>
  <drawing r:id="rId2"/>
  <legacyDrawing r:id="rId3"/>
</worksheet>
</file>

<file path=xl/worksheets/sheet5.xml><?xml version="1.0" encoding="utf-8"?>
<worksheet xmlns="http://schemas.openxmlformats.org/spreadsheetml/2006/main" xmlns:r="http://schemas.openxmlformats.org/officeDocument/2006/relationships">
  <sheetPr codeName="Sheet5"/>
  <dimension ref="A1:AK190"/>
  <sheetViews>
    <sheetView workbookViewId="0">
      <selection activeCell="C183" sqref="C183"/>
    </sheetView>
  </sheetViews>
  <sheetFormatPr defaultRowHeight="12.75"/>
  <cols>
    <col min="1" max="1" width="18.42578125" style="91" customWidth="1"/>
    <col min="2" max="2" width="38.28515625" customWidth="1"/>
    <col min="3" max="3" width="43" customWidth="1"/>
    <col min="4" max="4" width="18" customWidth="1"/>
    <col min="5" max="5" width="14.140625" customWidth="1"/>
    <col min="6" max="6" width="11.7109375" customWidth="1"/>
    <col min="7" max="8" width="9.140625" hidden="1" customWidth="1"/>
    <col min="9" max="9" width="13" customWidth="1"/>
    <col min="10" max="10" width="12.7109375" customWidth="1"/>
    <col min="11" max="11" width="12.42578125" customWidth="1"/>
    <col min="12" max="13" width="12.7109375" customWidth="1"/>
    <col min="14" max="14" width="13" customWidth="1"/>
    <col min="15" max="15" width="11.85546875" customWidth="1"/>
    <col min="16" max="16" width="12" customWidth="1"/>
    <col min="17" max="17" width="12.42578125" customWidth="1"/>
    <col min="18" max="18" width="11.5703125" customWidth="1"/>
    <col min="19" max="20" width="11.85546875" customWidth="1"/>
    <col min="21" max="21" width="9.140625" style="69" customWidth="1"/>
    <col min="22" max="22" width="18.28515625" bestFit="1" customWidth="1"/>
    <col min="23" max="24" width="18.28515625" customWidth="1"/>
    <col min="25" max="25" width="20.140625" customWidth="1"/>
    <col min="26" max="26" width="12.42578125" customWidth="1"/>
    <col min="27" max="27" width="12.28515625" bestFit="1" customWidth="1"/>
    <col min="28" max="28" width="10.140625" customWidth="1"/>
    <col min="29" max="30" width="14.42578125" bestFit="1" customWidth="1"/>
    <col min="31" max="31" width="11.42578125" customWidth="1"/>
    <col min="32" max="32" width="10" customWidth="1"/>
    <col min="33" max="33" width="11" customWidth="1"/>
    <col min="34" max="34" width="14.42578125" bestFit="1" customWidth="1"/>
    <col min="35" max="35" width="10.85546875" customWidth="1"/>
    <col min="36" max="36" width="12.28515625" customWidth="1"/>
    <col min="37" max="37" width="12.28515625" bestFit="1" customWidth="1"/>
  </cols>
  <sheetData>
    <row r="1" spans="1:37" ht="20.25">
      <c r="A1" s="67" t="str">
        <f>Summary!A1</f>
        <v>Hub/NPD Payment Mechanism</v>
      </c>
      <c r="C1" s="229"/>
      <c r="D1" s="229"/>
    </row>
    <row r="2" spans="1:37" ht="18">
      <c r="A2" s="17" t="str">
        <f>Summary!A2</f>
        <v>[Project Name]</v>
      </c>
      <c r="C2" s="230"/>
      <c r="D2" s="230"/>
    </row>
    <row r="3" spans="1:37">
      <c r="A3" s="2" t="str">
        <f>Summary!A3</f>
        <v>Payment Mechanism Calibration</v>
      </c>
      <c r="C3" s="231"/>
      <c r="D3" s="231"/>
    </row>
    <row r="4" spans="1:37">
      <c r="A4" s="2" t="str">
        <f ca="1">RIGHT(CELL("filename",A1),LEN(CELL("filename",A1))-FIND("]",CELL("filename",A1)))</f>
        <v>Availability Scenarios</v>
      </c>
      <c r="C4" s="19"/>
      <c r="D4" s="19"/>
    </row>
    <row r="5" spans="1:37" ht="13.5" thickBot="1">
      <c r="A5" s="19"/>
      <c r="C5" s="19"/>
      <c r="D5" s="19"/>
    </row>
    <row r="6" spans="1:37" ht="13.5" thickBot="1">
      <c r="A6" s="68"/>
      <c r="B6" s="77" t="s">
        <v>6</v>
      </c>
      <c r="C6" s="77"/>
      <c r="D6" s="77"/>
      <c r="E6" s="87" t="e">
        <f>IF(Summary!G39=Summary!C78,Summary!G65,Summary!G69)</f>
        <v>#DIV/0!</v>
      </c>
      <c r="V6" s="132"/>
      <c r="W6" s="132"/>
      <c r="X6" s="132"/>
      <c r="Y6" s="132"/>
    </row>
    <row r="7" spans="1:37">
      <c r="A7" s="68"/>
      <c r="B7" s="19"/>
      <c r="C7" s="19"/>
      <c r="D7" s="19"/>
      <c r="I7" s="529" t="s">
        <v>502</v>
      </c>
      <c r="J7" s="530"/>
      <c r="K7" s="531"/>
      <c r="L7" s="529" t="s">
        <v>503</v>
      </c>
      <c r="M7" s="530"/>
      <c r="N7" s="531"/>
      <c r="O7" s="529" t="s">
        <v>504</v>
      </c>
      <c r="P7" s="530"/>
      <c r="Q7" s="530"/>
      <c r="R7" s="531"/>
      <c r="S7" s="529" t="s">
        <v>505</v>
      </c>
      <c r="T7" s="532"/>
      <c r="U7" s="421"/>
      <c r="Z7" s="534" t="s">
        <v>502</v>
      </c>
      <c r="AA7" s="535"/>
      <c r="AB7" s="536"/>
      <c r="AC7" s="534" t="s">
        <v>503</v>
      </c>
      <c r="AD7" s="535"/>
      <c r="AE7" s="536"/>
      <c r="AF7" s="534" t="s">
        <v>504</v>
      </c>
      <c r="AG7" s="535"/>
      <c r="AH7" s="535"/>
      <c r="AI7" s="536"/>
      <c r="AJ7" s="534" t="s">
        <v>505</v>
      </c>
      <c r="AK7" s="537"/>
    </row>
    <row r="8" spans="1:37" ht="51">
      <c r="A8" s="68"/>
      <c r="B8" s="19"/>
      <c r="C8" s="19"/>
      <c r="D8" s="19"/>
      <c r="I8" s="428" t="s">
        <v>262</v>
      </c>
      <c r="J8" s="428" t="s">
        <v>246</v>
      </c>
      <c r="K8" s="428" t="s">
        <v>247</v>
      </c>
      <c r="L8" s="428" t="s">
        <v>248</v>
      </c>
      <c r="M8" s="428" t="s">
        <v>249</v>
      </c>
      <c r="N8" s="428" t="s">
        <v>250</v>
      </c>
      <c r="O8" s="428" t="s">
        <v>251</v>
      </c>
      <c r="P8" s="428" t="s">
        <v>252</v>
      </c>
      <c r="Q8" s="428" t="s">
        <v>253</v>
      </c>
      <c r="R8" s="428" t="s">
        <v>254</v>
      </c>
      <c r="S8" s="428" t="s">
        <v>255</v>
      </c>
      <c r="T8" s="428" t="s">
        <v>256</v>
      </c>
      <c r="Z8" s="428" t="s">
        <v>262</v>
      </c>
      <c r="AA8" s="428" t="s">
        <v>246</v>
      </c>
      <c r="AB8" s="428" t="s">
        <v>247</v>
      </c>
      <c r="AC8" s="428" t="s">
        <v>248</v>
      </c>
      <c r="AD8" s="428" t="s">
        <v>249</v>
      </c>
      <c r="AE8" s="428" t="s">
        <v>250</v>
      </c>
      <c r="AF8" s="428" t="s">
        <v>251</v>
      </c>
      <c r="AG8" s="428" t="s">
        <v>252</v>
      </c>
      <c r="AH8" s="428" t="s">
        <v>253</v>
      </c>
      <c r="AI8" s="428" t="s">
        <v>254</v>
      </c>
      <c r="AJ8" s="428" t="s">
        <v>255</v>
      </c>
      <c r="AK8" s="428" t="s">
        <v>256</v>
      </c>
    </row>
    <row r="9" spans="1:37" ht="38.25" customHeight="1">
      <c r="A9" s="68"/>
      <c r="B9" s="19"/>
      <c r="C9" s="19"/>
      <c r="D9" s="19"/>
      <c r="I9" s="533" t="str">
        <f>IF(Summary!$G$40="Sessions",IF(I32="","",IF(I33&gt;1,I32&amp;" or similar value room out for "&amp;I33&amp;" Sessions",I32&amp;" or similar value room out for "&amp;I33&amp;" Session")),IF(I32="","",IF(ROUNDUP(I33/Z30,0)&gt;1,I32&amp;" or similar value room out for "&amp;(ROUNDUP(I33/Z30,0))&amp;" Days",I32&amp;" or similar value room out for "&amp;ROUNDUP(I33/3,0)&amp;" Day")))</f>
        <v/>
      </c>
      <c r="J9" s="533" t="str">
        <f>IF(Summary!$G$40="Sessions",IF(J32="","",IF(J33&gt;1,J32&amp;" or similar value room out for "&amp;J33&amp;" Sessions",J32&amp;" or similar value room out for "&amp;J33&amp;" Session")),IF(J32="","",IF(ROUNDUP(J33/AA30,0)&gt;1,J32&amp;" or similar value room out for "&amp;(ROUNDUP(J33/AA30,0))&amp;" Days",J32&amp;" or similar value room out for "&amp;ROUNDUP(J33/3,0)&amp;" Day")))</f>
        <v/>
      </c>
      <c r="K9" s="533" t="str">
        <f>IF(Summary!$G$40="Sessions",IF(K32="","",IF(K33&gt;1,K32&amp;" or similar value room out for "&amp;K33&amp;" Sessions",K32&amp;" or similar value room out for "&amp;K33&amp;" Session")),IF(K32="","",IF(ROUNDUP(K33/AB30,0)&gt;1,K32&amp;" or similar value room out for "&amp;(ROUNDUP(K33/AB30,0))&amp;" Days",K32&amp;" or similar value room out for "&amp;ROUNDUP(K33/3,0)&amp;" Day")))</f>
        <v/>
      </c>
      <c r="L9" s="533" t="str">
        <f>IF(Summary!$G$40="Sessions",IF(L32="","",IF(L33&gt;1,L32&amp;" or similar value room out for "&amp;L33&amp;" Sessions",L32&amp;" or similar value room out for "&amp;L33&amp;" Session")),IF(L32="","",IF(ROUNDUP(L33/AC30,0)&gt;1,L32&amp;" or similar value room out for "&amp;(ROUNDUP(L33/AC30,0))&amp;" Days",L32&amp;" or similar value room out for "&amp;ROUNDUP(L33/3,0)&amp;" Day")))</f>
        <v/>
      </c>
      <c r="M9" s="533" t="str">
        <f>IF(Summary!$G$40="Sessions",IF(M32="","",IF(M33&gt;1,M32&amp;" or similar value room out for "&amp;M33&amp;" Sessions",M32&amp;" or similar value room out for "&amp;M33&amp;" Session")),IF(M32="","",IF(ROUNDUP(M33/AD30,0)&gt;1,M32&amp;" or similar value room out for "&amp;(ROUNDUP(M33/AD30,0))&amp;" Days",M32&amp;" or similar value room out for "&amp;ROUNDUP(M33/3,0)&amp;" Day")))</f>
        <v/>
      </c>
      <c r="N9" s="533" t="str">
        <f>IF(Summary!$G$40="Sessions",IF(N32="","",IF(N33&gt;1,N32&amp;" or similar value room out for "&amp;N33&amp;" Sessions",N32&amp;" or similar value room out for "&amp;N33&amp;" Session")),IF(N32="","",IF(ROUNDUP(N33/AE30,0)&gt;1,N32&amp;" or similar value room out for "&amp;(ROUNDUP(N33/AE30,0))&amp;" Days",N32&amp;" or similar value room out for "&amp;ROUNDUP(N33/3,0)&amp;" Day")))</f>
        <v/>
      </c>
      <c r="O9" s="533" t="str">
        <f>IF(Summary!$G$40="Sessions",IF(O32="","",IF(O33&gt;1,O32&amp;" or similar value room out for "&amp;O33&amp;" Sessions",O32&amp;" or similar value room out for "&amp;O33&amp;" Session")),IF(O32="","",IF(ROUNDUP(O33/AF30,0)&gt;1,O32&amp;" or similar value room out for "&amp;(ROUNDUP(O33/AF30,0))&amp;" Days",O32&amp;" or similar value room out for "&amp;ROUNDUP(O33/3,0)&amp;" Day")))</f>
        <v/>
      </c>
      <c r="P9" s="533" t="str">
        <f>IF(Summary!$G$40="Sessions",IF(P32="","",IF(P33&gt;1,P32&amp;" or similar value room out for "&amp;P33&amp;" Sessions",P32&amp;" or similar value room out for "&amp;P33&amp;" Session")),IF(P32="","",IF(ROUNDUP(P33/AG30,0)&gt;1,P32&amp;" or similar value room out for "&amp;(ROUNDUP(P33/AG30,0))&amp;" Days",P32&amp;" or similar value room out for "&amp;ROUNDUP(P33/3,0)&amp;" Day")))</f>
        <v/>
      </c>
      <c r="Q9" s="533" t="str">
        <f>IF(Summary!$G$40="Sessions",IF(Q32="","",IF(Q33&gt;1,Q32&amp;" or similar value room out for "&amp;Q33&amp;" Sessions",Q32&amp;" or similar value room out for "&amp;Q33&amp;" Session")),IF(Q32="","",IF(ROUNDUP(Q33/AH30,0)&gt;1,Q32&amp;" or similar value room out for "&amp;(ROUNDUP(Q33/AH30,0))&amp;" Days",Q32&amp;" or similar value room out for "&amp;ROUNDUP(Q33/3,0)&amp;" Day")))</f>
        <v/>
      </c>
      <c r="R9" s="533" t="str">
        <f>IF(Summary!$G$40="Sessions",IF(R32="","",IF(R33&gt;1,R32&amp;" or similar value room out for "&amp;R33&amp;" Sessions",R32&amp;" or similar value room out for "&amp;R33&amp;" Session")),IF(R32="","",IF(ROUNDUP(R33/AI30,0)&gt;1,R32&amp;" or similar value room out for "&amp;(ROUNDUP(R33/AI30,0))&amp;" Days",R32&amp;" or similar value room out for "&amp;ROUNDUP(R33/3,0)&amp;" Day")))</f>
        <v/>
      </c>
      <c r="S9" s="533" t="str">
        <f>IF(Summary!$G$40="Sessions",IF(S32="","",IF(S33&gt;1,S32&amp;" or similar value room out for "&amp;S33&amp;" Sessions",S32&amp;" or similar value room out for "&amp;S33&amp;" Session")),IF(S32="","",IF(ROUNDUP(S33/AJ30,0)&gt;1,S32&amp;" or similar value room out for "&amp;(ROUNDUP(S33/AJ30,0))&amp;" Days",S32&amp;" or similar value room out for "&amp;ROUNDUP(S33/3,0)&amp;" Day")))</f>
        <v/>
      </c>
      <c r="T9" s="533" t="str">
        <f>IF(Summary!$G$40="Sessions",IF(T32="","",IF(T33&gt;1,T32&amp;" or similar value room out for "&amp;T33&amp;" Sessions",T32&amp;" or similar value room out for "&amp;T33&amp;" Session")),IF(T32="","",IF(ROUNDUP(T33/AK30,0)&gt;1,T32&amp;" or similar value room out for "&amp;(ROUNDUP(T33/AK30,0))&amp;" Days",T32&amp;" or similar value room out for "&amp;ROUNDUP(T33/3,0)&amp;" Day")))</f>
        <v/>
      </c>
      <c r="U9" s="422"/>
      <c r="Z9" s="538"/>
      <c r="AA9" s="538"/>
      <c r="AB9" s="538"/>
      <c r="AC9" s="538"/>
      <c r="AD9" s="538"/>
      <c r="AE9" s="538"/>
      <c r="AF9" s="415"/>
      <c r="AG9" s="415"/>
      <c r="AH9" s="415"/>
      <c r="AI9" s="415"/>
      <c r="AJ9" s="415"/>
      <c r="AK9" s="415"/>
    </row>
    <row r="10" spans="1:37" ht="38.25" customHeight="1">
      <c r="A10" s="68"/>
      <c r="B10" s="528" t="s">
        <v>265</v>
      </c>
      <c r="C10" s="528"/>
      <c r="D10" s="528"/>
      <c r="E10" s="14" t="s">
        <v>125</v>
      </c>
      <c r="F10" s="14" t="s">
        <v>126</v>
      </c>
      <c r="I10" s="533"/>
      <c r="J10" s="533"/>
      <c r="K10" s="533"/>
      <c r="L10" s="533"/>
      <c r="M10" s="533"/>
      <c r="N10" s="533"/>
      <c r="O10" s="533"/>
      <c r="P10" s="533"/>
      <c r="Q10" s="533"/>
      <c r="R10" s="533"/>
      <c r="S10" s="533"/>
      <c r="T10" s="533"/>
      <c r="U10" s="422"/>
      <c r="Z10" s="539"/>
      <c r="AA10" s="539"/>
      <c r="AB10" s="539"/>
      <c r="AC10" s="539"/>
      <c r="AD10" s="539"/>
      <c r="AE10" s="539"/>
      <c r="AF10" s="415"/>
      <c r="AG10" s="415"/>
      <c r="AH10" s="415"/>
      <c r="AI10" s="415"/>
      <c r="AJ10" s="415"/>
      <c r="AK10" s="415"/>
    </row>
    <row r="11" spans="1:37">
      <c r="A11" s="68"/>
      <c r="B11" s="523" t="s">
        <v>157</v>
      </c>
      <c r="C11" s="524"/>
      <c r="D11" s="525"/>
      <c r="E11" s="80">
        <f>F11/12</f>
        <v>0</v>
      </c>
      <c r="F11" s="26">
        <f>SUM(G11:U11)</f>
        <v>0</v>
      </c>
      <c r="G11" s="26"/>
      <c r="H11" s="414"/>
      <c r="I11" s="373"/>
      <c r="J11" s="373"/>
      <c r="K11" s="373"/>
      <c r="L11" s="373"/>
      <c r="M11" s="373"/>
      <c r="N11" s="373"/>
      <c r="O11" s="373"/>
      <c r="P11" s="373"/>
      <c r="Q11" s="373"/>
      <c r="R11" s="373"/>
      <c r="S11" s="373"/>
      <c r="T11" s="373"/>
      <c r="U11" s="426"/>
      <c r="V11" s="554" t="s">
        <v>127</v>
      </c>
      <c r="W11" s="555"/>
      <c r="X11" s="414"/>
      <c r="Y11" s="414"/>
      <c r="Z11" s="29">
        <f t="shared" ref="Z11:AK11" si="0">SUM(I37:I188)</f>
        <v>0</v>
      </c>
      <c r="AA11" s="29">
        <f t="shared" si="0"/>
        <v>0</v>
      </c>
      <c r="AB11" s="29">
        <f t="shared" si="0"/>
        <v>0</v>
      </c>
      <c r="AC11" s="29">
        <f t="shared" si="0"/>
        <v>0</v>
      </c>
      <c r="AD11" s="29">
        <f t="shared" si="0"/>
        <v>0</v>
      </c>
      <c r="AE11" s="29">
        <f t="shared" si="0"/>
        <v>0</v>
      </c>
      <c r="AF11" s="29">
        <f t="shared" si="0"/>
        <v>0</v>
      </c>
      <c r="AG11" s="29">
        <f t="shared" si="0"/>
        <v>0</v>
      </c>
      <c r="AH11" s="29">
        <f t="shared" si="0"/>
        <v>0</v>
      </c>
      <c r="AI11" s="29">
        <f t="shared" si="0"/>
        <v>0</v>
      </c>
      <c r="AJ11" s="29">
        <f t="shared" si="0"/>
        <v>0</v>
      </c>
      <c r="AK11" s="29">
        <f t="shared" si="0"/>
        <v>0</v>
      </c>
    </row>
    <row r="12" spans="1:37">
      <c r="A12" s="68"/>
      <c r="B12" s="523" t="s">
        <v>158</v>
      </c>
      <c r="C12" s="524"/>
      <c r="D12" s="525"/>
      <c r="E12" s="80">
        <f>F12/12</f>
        <v>0</v>
      </c>
      <c r="F12" s="26">
        <f>SUM(G12:U12)</f>
        <v>0</v>
      </c>
      <c r="G12" s="26"/>
      <c r="H12" s="414"/>
      <c r="I12" s="373"/>
      <c r="J12" s="373"/>
      <c r="K12" s="373"/>
      <c r="L12" s="373"/>
      <c r="M12" s="373"/>
      <c r="N12" s="373"/>
      <c r="O12" s="373"/>
      <c r="P12" s="373"/>
      <c r="Q12" s="373"/>
      <c r="R12" s="373"/>
      <c r="S12" s="373"/>
      <c r="T12" s="373"/>
      <c r="U12" s="426"/>
      <c r="V12" s="554" t="s">
        <v>128</v>
      </c>
      <c r="W12" s="555"/>
      <c r="X12" s="80">
        <f>Y12/12</f>
        <v>0</v>
      </c>
      <c r="Y12" s="29">
        <f>SUM(Z12:AK12)</f>
        <v>0</v>
      </c>
      <c r="Z12" s="29">
        <f t="shared" ref="Z12:AK12" si="1">Z11*I13</f>
        <v>0</v>
      </c>
      <c r="AA12" s="29">
        <f t="shared" si="1"/>
        <v>0</v>
      </c>
      <c r="AB12" s="29">
        <f t="shared" si="1"/>
        <v>0</v>
      </c>
      <c r="AC12" s="29">
        <f t="shared" si="1"/>
        <v>0</v>
      </c>
      <c r="AD12" s="29">
        <f t="shared" si="1"/>
        <v>0</v>
      </c>
      <c r="AE12" s="29">
        <f t="shared" si="1"/>
        <v>0</v>
      </c>
      <c r="AF12" s="29">
        <f t="shared" si="1"/>
        <v>0</v>
      </c>
      <c r="AG12" s="131">
        <f t="shared" si="1"/>
        <v>0</v>
      </c>
      <c r="AH12" s="29">
        <f t="shared" si="1"/>
        <v>0</v>
      </c>
      <c r="AI12" s="29">
        <f t="shared" si="1"/>
        <v>0</v>
      </c>
      <c r="AJ12" s="29">
        <f t="shared" si="1"/>
        <v>0</v>
      </c>
      <c r="AK12" s="29">
        <f t="shared" si="1"/>
        <v>0</v>
      </c>
    </row>
    <row r="13" spans="1:37">
      <c r="A13" s="68"/>
      <c r="B13" s="523" t="s">
        <v>159</v>
      </c>
      <c r="C13" s="524"/>
      <c r="D13" s="525"/>
      <c r="E13" s="80">
        <f>F13/12</f>
        <v>0</v>
      </c>
      <c r="F13" s="26">
        <f>SUM(G13:U13)</f>
        <v>0</v>
      </c>
      <c r="G13" s="26"/>
      <c r="H13" s="414"/>
      <c r="I13" s="373"/>
      <c r="J13" s="373"/>
      <c r="K13" s="373"/>
      <c r="L13" s="373"/>
      <c r="M13" s="373"/>
      <c r="N13" s="373"/>
      <c r="O13" s="373"/>
      <c r="P13" s="373"/>
      <c r="Q13" s="373"/>
      <c r="R13" s="373"/>
      <c r="S13" s="373"/>
      <c r="T13" s="373"/>
      <c r="U13" s="426"/>
      <c r="V13" s="554" t="s">
        <v>129</v>
      </c>
      <c r="W13" s="555"/>
      <c r="X13" s="80">
        <f>Y13/12</f>
        <v>0</v>
      </c>
      <c r="Y13" s="29">
        <f>SUM(Z13:AK13)</f>
        <v>0</v>
      </c>
      <c r="Z13" s="29">
        <f t="shared" ref="Z13:AK13" si="2">Z11*I19</f>
        <v>0</v>
      </c>
      <c r="AA13" s="29">
        <f t="shared" si="2"/>
        <v>0</v>
      </c>
      <c r="AB13" s="29">
        <f t="shared" si="2"/>
        <v>0</v>
      </c>
      <c r="AC13" s="29">
        <f t="shared" si="2"/>
        <v>0</v>
      </c>
      <c r="AD13" s="29">
        <f t="shared" si="2"/>
        <v>0</v>
      </c>
      <c r="AE13" s="29">
        <f t="shared" si="2"/>
        <v>0</v>
      </c>
      <c r="AF13" s="29">
        <f t="shared" si="2"/>
        <v>0</v>
      </c>
      <c r="AG13" s="131">
        <f t="shared" si="2"/>
        <v>0</v>
      </c>
      <c r="AH13" s="29">
        <f t="shared" si="2"/>
        <v>0</v>
      </c>
      <c r="AI13" s="29">
        <f t="shared" si="2"/>
        <v>0</v>
      </c>
      <c r="AJ13" s="29">
        <f t="shared" si="2"/>
        <v>0</v>
      </c>
      <c r="AK13" s="29">
        <f t="shared" si="2"/>
        <v>0</v>
      </c>
    </row>
    <row r="14" spans="1:37">
      <c r="A14" s="68"/>
      <c r="B14" s="523" t="s">
        <v>160</v>
      </c>
      <c r="C14" s="524"/>
      <c r="D14" s="525"/>
      <c r="E14" s="80">
        <f>F14/12</f>
        <v>0</v>
      </c>
      <c r="F14" s="26">
        <f>SUM(G14:U14)</f>
        <v>0</v>
      </c>
      <c r="G14" s="26"/>
      <c r="H14" s="414"/>
      <c r="I14" s="373"/>
      <c r="J14" s="373"/>
      <c r="K14" s="373"/>
      <c r="L14" s="373"/>
      <c r="M14" s="373"/>
      <c r="N14" s="373"/>
      <c r="O14" s="373"/>
      <c r="P14" s="373"/>
      <c r="Q14" s="373"/>
      <c r="R14" s="373"/>
      <c r="S14" s="373"/>
      <c r="T14" s="373"/>
      <c r="U14" s="426"/>
      <c r="V14" s="554" t="s">
        <v>130</v>
      </c>
      <c r="W14" s="555"/>
      <c r="X14" s="80">
        <f>Y14/12</f>
        <v>0</v>
      </c>
      <c r="Y14" s="29">
        <f>SUM(Z14:AK14)</f>
        <v>0</v>
      </c>
      <c r="Z14" s="29">
        <f t="shared" ref="Z14:AK14" si="3">Z11*I14</f>
        <v>0</v>
      </c>
      <c r="AA14" s="29">
        <f t="shared" si="3"/>
        <v>0</v>
      </c>
      <c r="AB14" s="29">
        <f t="shared" si="3"/>
        <v>0</v>
      </c>
      <c r="AC14" s="29">
        <f t="shared" si="3"/>
        <v>0</v>
      </c>
      <c r="AD14" s="29">
        <f t="shared" si="3"/>
        <v>0</v>
      </c>
      <c r="AE14" s="29">
        <f t="shared" si="3"/>
        <v>0</v>
      </c>
      <c r="AF14" s="29">
        <f t="shared" si="3"/>
        <v>0</v>
      </c>
      <c r="AG14" s="131">
        <f t="shared" si="3"/>
        <v>0</v>
      </c>
      <c r="AH14" s="29">
        <f t="shared" si="3"/>
        <v>0</v>
      </c>
      <c r="AI14" s="29">
        <f t="shared" si="3"/>
        <v>0</v>
      </c>
      <c r="AJ14" s="29">
        <f t="shared" si="3"/>
        <v>0</v>
      </c>
      <c r="AK14" s="29">
        <f t="shared" si="3"/>
        <v>0</v>
      </c>
    </row>
    <row r="15" spans="1:37">
      <c r="A15" s="68"/>
      <c r="B15" s="527"/>
      <c r="C15" s="527"/>
      <c r="D15" s="527"/>
      <c r="E15" s="88">
        <f>E11+E17</f>
        <v>0</v>
      </c>
      <c r="F15" s="75"/>
      <c r="I15" s="374"/>
      <c r="J15" s="375"/>
      <c r="K15" s="375"/>
      <c r="L15" s="374"/>
      <c r="M15" s="375"/>
      <c r="N15" s="375"/>
      <c r="O15" s="375"/>
      <c r="P15" s="375"/>
      <c r="Q15" s="375"/>
      <c r="R15" s="374"/>
      <c r="S15" s="375"/>
      <c r="T15" s="374"/>
      <c r="U15" s="427"/>
      <c r="V15" s="554" t="s">
        <v>131</v>
      </c>
      <c r="W15" s="555"/>
      <c r="X15" s="80">
        <f>Y15/12</f>
        <v>0</v>
      </c>
      <c r="Y15" s="29">
        <f>SUM(Z15:AK15)</f>
        <v>0</v>
      </c>
      <c r="Z15" s="29">
        <f t="shared" ref="Z15:AK15" si="4">Z11*I20</f>
        <v>0</v>
      </c>
      <c r="AA15" s="29">
        <f t="shared" si="4"/>
        <v>0</v>
      </c>
      <c r="AB15" s="29">
        <f t="shared" si="4"/>
        <v>0</v>
      </c>
      <c r="AC15" s="29">
        <f t="shared" si="4"/>
        <v>0</v>
      </c>
      <c r="AD15" s="29">
        <f t="shared" si="4"/>
        <v>0</v>
      </c>
      <c r="AE15" s="29">
        <f t="shared" si="4"/>
        <v>0</v>
      </c>
      <c r="AF15" s="29">
        <f t="shared" si="4"/>
        <v>0</v>
      </c>
      <c r="AG15" s="131">
        <f t="shared" si="4"/>
        <v>0</v>
      </c>
      <c r="AH15" s="29">
        <f t="shared" si="4"/>
        <v>0</v>
      </c>
      <c r="AI15" s="29">
        <f t="shared" si="4"/>
        <v>0</v>
      </c>
      <c r="AJ15" s="29">
        <f t="shared" si="4"/>
        <v>0</v>
      </c>
      <c r="AK15" s="29">
        <f t="shared" si="4"/>
        <v>0</v>
      </c>
    </row>
    <row r="16" spans="1:37">
      <c r="A16" s="68"/>
      <c r="B16" s="528" t="s">
        <v>266</v>
      </c>
      <c r="C16" s="528"/>
      <c r="D16" s="528"/>
      <c r="F16" s="76"/>
      <c r="I16" s="374"/>
      <c r="J16" s="375"/>
      <c r="K16" s="375"/>
      <c r="L16" s="374"/>
      <c r="M16" s="375"/>
      <c r="N16" s="375"/>
      <c r="O16" s="375"/>
      <c r="P16" s="375"/>
      <c r="Q16" s="375"/>
      <c r="R16" s="374"/>
      <c r="S16" s="375"/>
      <c r="T16" s="374"/>
      <c r="U16" s="427"/>
      <c r="V16" s="527"/>
      <c r="W16" s="527"/>
      <c r="Y16" s="75"/>
    </row>
    <row r="17" spans="1:37">
      <c r="A17" s="68"/>
      <c r="B17" s="523" t="s">
        <v>157</v>
      </c>
      <c r="C17" s="524"/>
      <c r="D17" s="525"/>
      <c r="E17" s="80">
        <f>F17/12</f>
        <v>0</v>
      </c>
      <c r="F17" s="26">
        <f>SUM(G17:U17)</f>
        <v>0</v>
      </c>
      <c r="G17" s="26"/>
      <c r="H17" s="414"/>
      <c r="I17" s="373"/>
      <c r="J17" s="373"/>
      <c r="K17" s="373"/>
      <c r="L17" s="373"/>
      <c r="M17" s="373"/>
      <c r="N17" s="373"/>
      <c r="O17" s="373"/>
      <c r="P17" s="373"/>
      <c r="Q17" s="373"/>
      <c r="R17" s="373"/>
      <c r="S17" s="373"/>
      <c r="T17" s="373"/>
      <c r="U17" s="426"/>
      <c r="V17" s="528" t="s">
        <v>267</v>
      </c>
      <c r="W17" s="528"/>
      <c r="Y17" s="76"/>
    </row>
    <row r="18" spans="1:37">
      <c r="A18" s="68"/>
      <c r="B18" s="523" t="s">
        <v>158</v>
      </c>
      <c r="C18" s="524"/>
      <c r="D18" s="525"/>
      <c r="E18" s="80">
        <f>F18/12</f>
        <v>0</v>
      </c>
      <c r="F18" s="26">
        <f>SUM(G18:U18)</f>
        <v>0</v>
      </c>
      <c r="G18" s="26"/>
      <c r="H18" s="414"/>
      <c r="I18" s="373"/>
      <c r="J18" s="373"/>
      <c r="K18" s="373"/>
      <c r="L18" s="373"/>
      <c r="M18" s="373"/>
      <c r="N18" s="373"/>
      <c r="O18" s="373"/>
      <c r="P18" s="373"/>
      <c r="Q18" s="373"/>
      <c r="R18" s="373"/>
      <c r="S18" s="373"/>
      <c r="T18" s="373"/>
      <c r="U18" s="426"/>
      <c r="V18" s="523" t="s">
        <v>157</v>
      </c>
      <c r="W18" s="524"/>
      <c r="X18" s="35" t="e">
        <f ca="1">Y18/12</f>
        <v>#DIV/0!</v>
      </c>
      <c r="Y18" s="28" t="e">
        <f ca="1">SUM(Z18:AK18)</f>
        <v>#DIV/0!</v>
      </c>
      <c r="Z18" s="35" t="e">
        <f t="shared" ref="Z18:AK21" ca="1" si="5">I11*Z$33</f>
        <v>#DIV/0!</v>
      </c>
      <c r="AA18" s="35" t="e">
        <f t="shared" ca="1" si="5"/>
        <v>#DIV/0!</v>
      </c>
      <c r="AB18" s="35" t="e">
        <f t="shared" ca="1" si="5"/>
        <v>#DIV/0!</v>
      </c>
      <c r="AC18" s="35" t="e">
        <f t="shared" ca="1" si="5"/>
        <v>#DIV/0!</v>
      </c>
      <c r="AD18" s="35" t="e">
        <f t="shared" ca="1" si="5"/>
        <v>#DIV/0!</v>
      </c>
      <c r="AE18" s="35" t="e">
        <f t="shared" ca="1" si="5"/>
        <v>#DIV/0!</v>
      </c>
      <c r="AF18" s="35" t="e">
        <f t="shared" ca="1" si="5"/>
        <v>#DIV/0!</v>
      </c>
      <c r="AG18" s="35" t="e">
        <f t="shared" ca="1" si="5"/>
        <v>#DIV/0!</v>
      </c>
      <c r="AH18" s="35" t="e">
        <f t="shared" ca="1" si="5"/>
        <v>#DIV/0!</v>
      </c>
      <c r="AI18" s="35" t="e">
        <f t="shared" ca="1" si="5"/>
        <v>#DIV/0!</v>
      </c>
      <c r="AJ18" s="35" t="e">
        <f t="shared" ca="1" si="5"/>
        <v>#DIV/0!</v>
      </c>
      <c r="AK18" s="35" t="e">
        <f t="shared" ca="1" si="5"/>
        <v>#DIV/0!</v>
      </c>
    </row>
    <row r="19" spans="1:37">
      <c r="A19" s="68"/>
      <c r="B19" s="523" t="s">
        <v>159</v>
      </c>
      <c r="C19" s="524"/>
      <c r="D19" s="525"/>
      <c r="E19" s="80">
        <f>F19/12</f>
        <v>0</v>
      </c>
      <c r="F19" s="26">
        <f>SUM(G19:U19)</f>
        <v>0</v>
      </c>
      <c r="G19" s="26"/>
      <c r="H19" s="414"/>
      <c r="I19" s="373"/>
      <c r="J19" s="373"/>
      <c r="K19" s="373"/>
      <c r="L19" s="373"/>
      <c r="M19" s="373"/>
      <c r="N19" s="373"/>
      <c r="O19" s="373"/>
      <c r="P19" s="373"/>
      <c r="Q19" s="373"/>
      <c r="R19" s="373"/>
      <c r="S19" s="373"/>
      <c r="T19" s="373"/>
      <c r="U19" s="426"/>
      <c r="V19" s="523" t="s">
        <v>158</v>
      </c>
      <c r="W19" s="524"/>
      <c r="X19" s="35" t="e">
        <f ca="1">Y19/12</f>
        <v>#DIV/0!</v>
      </c>
      <c r="Y19" s="28" t="e">
        <f ca="1">SUM(Z19:AK19)</f>
        <v>#DIV/0!</v>
      </c>
      <c r="Z19" s="35" t="e">
        <f t="shared" ca="1" si="5"/>
        <v>#DIV/0!</v>
      </c>
      <c r="AA19" s="35" t="e">
        <f t="shared" ca="1" si="5"/>
        <v>#DIV/0!</v>
      </c>
      <c r="AB19" s="35" t="e">
        <f t="shared" ca="1" si="5"/>
        <v>#DIV/0!</v>
      </c>
      <c r="AC19" s="35" t="e">
        <f t="shared" ca="1" si="5"/>
        <v>#DIV/0!</v>
      </c>
      <c r="AD19" s="35" t="e">
        <f t="shared" ca="1" si="5"/>
        <v>#DIV/0!</v>
      </c>
      <c r="AE19" s="35" t="e">
        <f t="shared" ca="1" si="5"/>
        <v>#DIV/0!</v>
      </c>
      <c r="AF19" s="35" t="e">
        <f t="shared" ca="1" si="5"/>
        <v>#DIV/0!</v>
      </c>
      <c r="AG19" s="35" t="e">
        <f t="shared" ca="1" si="5"/>
        <v>#DIV/0!</v>
      </c>
      <c r="AH19" s="35" t="e">
        <f t="shared" ca="1" si="5"/>
        <v>#DIV/0!</v>
      </c>
      <c r="AI19" s="35" t="e">
        <f t="shared" ca="1" si="5"/>
        <v>#DIV/0!</v>
      </c>
      <c r="AJ19" s="35" t="e">
        <f t="shared" ca="1" si="5"/>
        <v>#DIV/0!</v>
      </c>
      <c r="AK19" s="35" t="e">
        <f t="shared" ca="1" si="5"/>
        <v>#DIV/0!</v>
      </c>
    </row>
    <row r="20" spans="1:37">
      <c r="A20" s="68"/>
      <c r="B20" s="523" t="s">
        <v>160</v>
      </c>
      <c r="C20" s="524"/>
      <c r="D20" s="525"/>
      <c r="E20" s="80">
        <f>F20/12</f>
        <v>0</v>
      </c>
      <c r="F20" s="26">
        <f>SUM(G20:U20)</f>
        <v>0</v>
      </c>
      <c r="G20" s="26"/>
      <c r="H20" s="414"/>
      <c r="I20" s="373"/>
      <c r="J20" s="373"/>
      <c r="K20" s="373"/>
      <c r="L20" s="373"/>
      <c r="M20" s="373"/>
      <c r="N20" s="373"/>
      <c r="O20" s="373"/>
      <c r="P20" s="373"/>
      <c r="Q20" s="373"/>
      <c r="R20" s="373"/>
      <c r="S20" s="373"/>
      <c r="T20" s="373"/>
      <c r="U20" s="426"/>
      <c r="V20" s="523" t="s">
        <v>159</v>
      </c>
      <c r="W20" s="524"/>
      <c r="X20" s="35" t="e">
        <f ca="1">Y20/12</f>
        <v>#DIV/0!</v>
      </c>
      <c r="Y20" s="28" t="e">
        <f ca="1">SUM(Z20:AK20)</f>
        <v>#DIV/0!</v>
      </c>
      <c r="Z20" s="35" t="e">
        <f t="shared" ca="1" si="5"/>
        <v>#DIV/0!</v>
      </c>
      <c r="AA20" s="35" t="e">
        <f t="shared" ca="1" si="5"/>
        <v>#DIV/0!</v>
      </c>
      <c r="AB20" s="35" t="e">
        <f t="shared" ca="1" si="5"/>
        <v>#DIV/0!</v>
      </c>
      <c r="AC20" s="35" t="e">
        <f t="shared" ca="1" si="5"/>
        <v>#DIV/0!</v>
      </c>
      <c r="AD20" s="35" t="e">
        <f t="shared" ca="1" si="5"/>
        <v>#DIV/0!</v>
      </c>
      <c r="AE20" s="35" t="e">
        <f t="shared" ca="1" si="5"/>
        <v>#DIV/0!</v>
      </c>
      <c r="AF20" s="35" t="e">
        <f t="shared" ca="1" si="5"/>
        <v>#DIV/0!</v>
      </c>
      <c r="AG20" s="35" t="e">
        <f t="shared" ca="1" si="5"/>
        <v>#DIV/0!</v>
      </c>
      <c r="AH20" s="35" t="e">
        <f t="shared" ca="1" si="5"/>
        <v>#DIV/0!</v>
      </c>
      <c r="AI20" s="35" t="e">
        <f t="shared" ca="1" si="5"/>
        <v>#DIV/0!</v>
      </c>
      <c r="AJ20" s="35" t="e">
        <f t="shared" ca="1" si="5"/>
        <v>#DIV/0!</v>
      </c>
      <c r="AK20" s="35" t="e">
        <f t="shared" ca="1" si="5"/>
        <v>#DIV/0!</v>
      </c>
    </row>
    <row r="21" spans="1:37">
      <c r="A21" s="68"/>
      <c r="B21" s="526"/>
      <c r="C21" s="526"/>
      <c r="D21" s="526"/>
      <c r="E21" s="81"/>
      <c r="F21" s="82"/>
      <c r="G21" s="69"/>
      <c r="H21" s="69"/>
      <c r="I21" s="69"/>
      <c r="J21" s="69"/>
      <c r="K21" s="69"/>
      <c r="L21" s="69"/>
      <c r="M21" s="69"/>
      <c r="N21" s="69"/>
      <c r="O21" s="69"/>
      <c r="P21" s="69"/>
      <c r="Q21" s="69"/>
      <c r="R21" s="69"/>
      <c r="S21" s="69"/>
      <c r="T21" s="69"/>
      <c r="V21" s="523" t="s">
        <v>160</v>
      </c>
      <c r="W21" s="524"/>
      <c r="X21" s="35" t="e">
        <f ca="1">Y21/12</f>
        <v>#DIV/0!</v>
      </c>
      <c r="Y21" s="28" t="e">
        <f ca="1">SUM(Z21:AK21)</f>
        <v>#DIV/0!</v>
      </c>
      <c r="Z21" s="35" t="e">
        <f t="shared" ca="1" si="5"/>
        <v>#DIV/0!</v>
      </c>
      <c r="AA21" s="35" t="e">
        <f t="shared" ca="1" si="5"/>
        <v>#DIV/0!</v>
      </c>
      <c r="AB21" s="35" t="e">
        <f t="shared" ca="1" si="5"/>
        <v>#DIV/0!</v>
      </c>
      <c r="AC21" s="35" t="e">
        <f t="shared" ca="1" si="5"/>
        <v>#DIV/0!</v>
      </c>
      <c r="AD21" s="35" t="e">
        <f t="shared" ca="1" si="5"/>
        <v>#DIV/0!</v>
      </c>
      <c r="AE21" s="35" t="e">
        <f t="shared" ca="1" si="5"/>
        <v>#DIV/0!</v>
      </c>
      <c r="AF21" s="35" t="e">
        <f t="shared" ca="1" si="5"/>
        <v>#DIV/0!</v>
      </c>
      <c r="AG21" s="35" t="e">
        <f t="shared" ca="1" si="5"/>
        <v>#DIV/0!</v>
      </c>
      <c r="AH21" s="35" t="e">
        <f t="shared" ca="1" si="5"/>
        <v>#DIV/0!</v>
      </c>
      <c r="AI21" s="35" t="e">
        <f t="shared" ca="1" si="5"/>
        <v>#DIV/0!</v>
      </c>
      <c r="AJ21" s="35" t="e">
        <f t="shared" ca="1" si="5"/>
        <v>#DIV/0!</v>
      </c>
      <c r="AK21" s="35" t="e">
        <f t="shared" ca="1" si="5"/>
        <v>#DIV/0!</v>
      </c>
    </row>
    <row r="22" spans="1:37">
      <c r="A22" s="68"/>
      <c r="B22" s="18"/>
      <c r="C22" s="18"/>
      <c r="D22" s="18"/>
      <c r="G22" s="26"/>
      <c r="H22" s="32"/>
      <c r="I22" s="18"/>
      <c r="J22" s="18"/>
      <c r="K22" s="18"/>
      <c r="L22" s="18"/>
      <c r="M22" s="18"/>
      <c r="N22" s="18"/>
      <c r="O22" s="18"/>
      <c r="P22" s="18"/>
      <c r="Q22" s="18"/>
      <c r="R22" s="18"/>
      <c r="S22" s="18"/>
      <c r="T22" s="18"/>
      <c r="V22" s="527"/>
      <c r="W22" s="527"/>
      <c r="Y22" s="75"/>
    </row>
    <row r="23" spans="1:37">
      <c r="A23" s="68"/>
      <c r="B23" s="18"/>
      <c r="C23" s="18"/>
      <c r="D23" s="18"/>
      <c r="G23" s="26"/>
      <c r="H23" s="32"/>
      <c r="I23" s="18"/>
      <c r="J23" s="18"/>
      <c r="K23" s="18"/>
      <c r="L23" s="18"/>
      <c r="M23" s="18"/>
      <c r="N23" s="18"/>
      <c r="O23" s="18"/>
      <c r="P23" s="18"/>
      <c r="Q23" s="18"/>
      <c r="R23" s="18"/>
      <c r="S23" s="18"/>
      <c r="T23" s="18"/>
      <c r="V23" s="528" t="s">
        <v>268</v>
      </c>
      <c r="W23" s="528"/>
      <c r="Y23" s="76"/>
    </row>
    <row r="24" spans="1:37">
      <c r="A24" s="68"/>
      <c r="G24" s="26"/>
      <c r="H24" s="32"/>
      <c r="I24" s="18"/>
      <c r="J24" s="18"/>
      <c r="K24" s="18"/>
      <c r="L24" s="18"/>
      <c r="M24" s="18"/>
      <c r="N24" s="18"/>
      <c r="O24" s="18"/>
      <c r="P24" s="18"/>
      <c r="Q24" s="18"/>
      <c r="R24" s="18"/>
      <c r="S24" s="18"/>
      <c r="T24" s="18"/>
      <c r="V24" s="523" t="s">
        <v>157</v>
      </c>
      <c r="W24" s="524"/>
      <c r="X24" s="35" t="e">
        <f ca="1">Y24/12</f>
        <v>#DIV/0!</v>
      </c>
      <c r="Y24" s="28" t="e">
        <f ca="1">SUM(Z24:AK24)</f>
        <v>#DIV/0!</v>
      </c>
      <c r="Z24" s="35" t="e">
        <f t="shared" ref="Z24:AK27" ca="1" si="6">I17*Z$35</f>
        <v>#DIV/0!</v>
      </c>
      <c r="AA24" s="35" t="e">
        <f t="shared" ca="1" si="6"/>
        <v>#DIV/0!</v>
      </c>
      <c r="AB24" s="35" t="e">
        <f t="shared" ca="1" si="6"/>
        <v>#DIV/0!</v>
      </c>
      <c r="AC24" s="35" t="e">
        <f t="shared" ca="1" si="6"/>
        <v>#DIV/0!</v>
      </c>
      <c r="AD24" s="35" t="e">
        <f t="shared" ca="1" si="6"/>
        <v>#DIV/0!</v>
      </c>
      <c r="AE24" s="35" t="e">
        <f t="shared" ca="1" si="6"/>
        <v>#DIV/0!</v>
      </c>
      <c r="AF24" s="35" t="e">
        <f t="shared" ca="1" si="6"/>
        <v>#DIV/0!</v>
      </c>
      <c r="AG24" s="35" t="e">
        <f t="shared" ca="1" si="6"/>
        <v>#DIV/0!</v>
      </c>
      <c r="AH24" s="35" t="e">
        <f t="shared" ca="1" si="6"/>
        <v>#DIV/0!</v>
      </c>
      <c r="AI24" s="35" t="e">
        <f t="shared" ca="1" si="6"/>
        <v>#DIV/0!</v>
      </c>
      <c r="AJ24" s="35" t="e">
        <f t="shared" ca="1" si="6"/>
        <v>#DIV/0!</v>
      </c>
      <c r="AK24" s="35" t="e">
        <f t="shared" ca="1" si="6"/>
        <v>#DIV/0!</v>
      </c>
    </row>
    <row r="25" spans="1:37">
      <c r="A25" s="68"/>
      <c r="G25" s="26"/>
      <c r="H25" s="32"/>
      <c r="I25" s="18"/>
      <c r="J25" s="18"/>
      <c r="K25" s="18"/>
      <c r="L25" s="18"/>
      <c r="M25" s="18"/>
      <c r="N25" s="18"/>
      <c r="O25" s="18"/>
      <c r="P25" s="18"/>
      <c r="Q25" s="18"/>
      <c r="R25" s="18"/>
      <c r="S25" s="18"/>
      <c r="T25" s="18"/>
      <c r="V25" s="523" t="s">
        <v>158</v>
      </c>
      <c r="W25" s="524"/>
      <c r="X25" s="35" t="e">
        <f ca="1">Y25/12</f>
        <v>#DIV/0!</v>
      </c>
      <c r="Y25" s="28" t="e">
        <f t="shared" ref="Y25:Y27" ca="1" si="7">SUM(Z25:AK25)</f>
        <v>#DIV/0!</v>
      </c>
      <c r="Z25" s="35" t="e">
        <f t="shared" ca="1" si="6"/>
        <v>#DIV/0!</v>
      </c>
      <c r="AA25" s="35" t="e">
        <f t="shared" ca="1" si="6"/>
        <v>#DIV/0!</v>
      </c>
      <c r="AB25" s="35" t="e">
        <f t="shared" ca="1" si="6"/>
        <v>#DIV/0!</v>
      </c>
      <c r="AC25" s="35" t="e">
        <f t="shared" ca="1" si="6"/>
        <v>#DIV/0!</v>
      </c>
      <c r="AD25" s="35" t="e">
        <f t="shared" ca="1" si="6"/>
        <v>#DIV/0!</v>
      </c>
      <c r="AE25" s="35" t="e">
        <f t="shared" ca="1" si="6"/>
        <v>#DIV/0!</v>
      </c>
      <c r="AF25" s="35" t="e">
        <f t="shared" ca="1" si="6"/>
        <v>#DIV/0!</v>
      </c>
      <c r="AG25" s="35" t="e">
        <f t="shared" ca="1" si="6"/>
        <v>#DIV/0!</v>
      </c>
      <c r="AH25" s="35" t="e">
        <f t="shared" ca="1" si="6"/>
        <v>#DIV/0!</v>
      </c>
      <c r="AI25" s="35" t="e">
        <f t="shared" ca="1" si="6"/>
        <v>#DIV/0!</v>
      </c>
      <c r="AJ25" s="35" t="e">
        <f t="shared" ca="1" si="6"/>
        <v>#DIV/0!</v>
      </c>
      <c r="AK25" s="35" t="e">
        <f t="shared" ca="1" si="6"/>
        <v>#DIV/0!</v>
      </c>
    </row>
    <row r="26" spans="1:37">
      <c r="A26" s="68"/>
      <c r="G26" s="26"/>
      <c r="H26" s="32"/>
      <c r="I26" s="18"/>
      <c r="J26" s="18"/>
      <c r="K26" s="18"/>
      <c r="L26" s="18"/>
      <c r="M26" s="18"/>
      <c r="N26" s="18"/>
      <c r="O26" s="18"/>
      <c r="P26" s="18"/>
      <c r="Q26" s="18"/>
      <c r="R26" s="18"/>
      <c r="S26" s="18"/>
      <c r="T26" s="18"/>
      <c r="V26" s="523" t="s">
        <v>159</v>
      </c>
      <c r="W26" s="524"/>
      <c r="X26" s="35" t="e">
        <f ca="1">Y26/12</f>
        <v>#DIV/0!</v>
      </c>
      <c r="Y26" s="28" t="e">
        <f t="shared" ca="1" si="7"/>
        <v>#DIV/0!</v>
      </c>
      <c r="Z26" s="35" t="e">
        <f t="shared" ca="1" si="6"/>
        <v>#DIV/0!</v>
      </c>
      <c r="AA26" s="35" t="e">
        <f t="shared" ca="1" si="6"/>
        <v>#DIV/0!</v>
      </c>
      <c r="AB26" s="35" t="e">
        <f t="shared" ca="1" si="6"/>
        <v>#DIV/0!</v>
      </c>
      <c r="AC26" s="35" t="e">
        <f t="shared" ca="1" si="6"/>
        <v>#DIV/0!</v>
      </c>
      <c r="AD26" s="35" t="e">
        <f t="shared" ca="1" si="6"/>
        <v>#DIV/0!</v>
      </c>
      <c r="AE26" s="35" t="e">
        <f t="shared" ca="1" si="6"/>
        <v>#DIV/0!</v>
      </c>
      <c r="AF26" s="35" t="e">
        <f t="shared" ca="1" si="6"/>
        <v>#DIV/0!</v>
      </c>
      <c r="AG26" s="35" t="e">
        <f t="shared" ca="1" si="6"/>
        <v>#DIV/0!</v>
      </c>
      <c r="AH26" s="35" t="e">
        <f t="shared" ca="1" si="6"/>
        <v>#DIV/0!</v>
      </c>
      <c r="AI26" s="35" t="e">
        <f t="shared" ca="1" si="6"/>
        <v>#DIV/0!</v>
      </c>
      <c r="AJ26" s="35" t="e">
        <f t="shared" ca="1" si="6"/>
        <v>#DIV/0!</v>
      </c>
      <c r="AK26" s="35" t="e">
        <f t="shared" ca="1" si="6"/>
        <v>#DIV/0!</v>
      </c>
    </row>
    <row r="27" spans="1:37">
      <c r="A27" s="68"/>
      <c r="V27" s="523" t="s">
        <v>160</v>
      </c>
      <c r="W27" s="524"/>
      <c r="X27" s="35" t="e">
        <f ca="1">Y27/12</f>
        <v>#DIV/0!</v>
      </c>
      <c r="Y27" s="28" t="e">
        <f t="shared" ca="1" si="7"/>
        <v>#DIV/0!</v>
      </c>
      <c r="Z27" s="35" t="e">
        <f t="shared" ca="1" si="6"/>
        <v>#DIV/0!</v>
      </c>
      <c r="AA27" s="35" t="e">
        <f t="shared" ca="1" si="6"/>
        <v>#DIV/0!</v>
      </c>
      <c r="AB27" s="35" t="e">
        <f t="shared" ca="1" si="6"/>
        <v>#DIV/0!</v>
      </c>
      <c r="AC27" s="35" t="e">
        <f t="shared" ca="1" si="6"/>
        <v>#DIV/0!</v>
      </c>
      <c r="AD27" s="35" t="e">
        <f t="shared" ca="1" si="6"/>
        <v>#DIV/0!</v>
      </c>
      <c r="AE27" s="35" t="e">
        <f t="shared" ca="1" si="6"/>
        <v>#DIV/0!</v>
      </c>
      <c r="AF27" s="35" t="e">
        <f t="shared" ca="1" si="6"/>
        <v>#DIV/0!</v>
      </c>
      <c r="AG27" s="35" t="e">
        <f t="shared" ca="1" si="6"/>
        <v>#DIV/0!</v>
      </c>
      <c r="AH27" s="35" t="e">
        <f t="shared" ca="1" si="6"/>
        <v>#DIV/0!</v>
      </c>
      <c r="AI27" s="35" t="e">
        <f t="shared" ca="1" si="6"/>
        <v>#DIV/0!</v>
      </c>
      <c r="AJ27" s="35" t="e">
        <f t="shared" ca="1" si="6"/>
        <v>#DIV/0!</v>
      </c>
      <c r="AK27" s="35" t="e">
        <f t="shared" ca="1" si="6"/>
        <v>#DIV/0!</v>
      </c>
    </row>
    <row r="28" spans="1:37" hidden="1">
      <c r="A28" s="68"/>
      <c r="B28" s="19"/>
      <c r="C28" s="19"/>
      <c r="D28" s="19"/>
    </row>
    <row r="29" spans="1:37" hidden="1">
      <c r="A29" s="68"/>
      <c r="B29" s="19"/>
      <c r="C29" s="19"/>
      <c r="D29" s="19"/>
      <c r="E29" s="20"/>
      <c r="F29" s="20"/>
      <c r="V29" s="420"/>
      <c r="W29" s="543" t="s">
        <v>257</v>
      </c>
      <c r="X29" s="544"/>
      <c r="Y29" s="545"/>
      <c r="Z29" s="27" t="e">
        <f t="array" ref="Z29">INDEX(Z37:Z188,MATCH(TRUE,Z37:Z188&lt;&gt;0,0))</f>
        <v>#N/A</v>
      </c>
      <c r="AA29" s="27" t="e">
        <f t="array" ref="AA29">INDEX(AA37:AA188,MATCH(TRUE,AA37:AA188&lt;&gt;0,0))</f>
        <v>#N/A</v>
      </c>
      <c r="AB29" s="27" t="e">
        <f t="array" ref="AB29">INDEX(AB37:AB188,MATCH(TRUE,AB37:AB188&lt;&gt;0,0))</f>
        <v>#N/A</v>
      </c>
      <c r="AC29" s="27" t="e">
        <f t="array" ref="AC29">INDEX(AC37:AC188,MATCH(TRUE,AC37:AC188&lt;&gt;0,0))</f>
        <v>#N/A</v>
      </c>
      <c r="AD29" s="27" t="e">
        <f t="array" ref="AD29">INDEX(AD37:AD188,MATCH(TRUE,AD37:AD188&lt;&gt;0,0))</f>
        <v>#N/A</v>
      </c>
      <c r="AE29" s="27" t="e">
        <f t="array" ref="AE29">INDEX(AE37:AE188,MATCH(TRUE,AE37:AE188&lt;&gt;0,0))</f>
        <v>#N/A</v>
      </c>
      <c r="AF29" s="27" t="e">
        <f t="array" ref="AF29">INDEX(AF37:AF188,MATCH(TRUE,AF37:AF188&lt;&gt;0,0))</f>
        <v>#N/A</v>
      </c>
      <c r="AG29" s="27" t="e">
        <f t="array" ref="AG29">INDEX(AG37:AG188,MATCH(TRUE,AG37:AG188&lt;&gt;0,0))</f>
        <v>#N/A</v>
      </c>
      <c r="AH29" s="27" t="e">
        <f t="array" ref="AH29">INDEX(AH37:AH188,MATCH(TRUE,AH37:AH188&lt;&gt;0,0))</f>
        <v>#N/A</v>
      </c>
      <c r="AI29" s="27" t="e">
        <f t="array" ref="AI29">INDEX(AI37:AI188,MATCH(TRUE,AI37:AI188&lt;&gt;0,0))</f>
        <v>#N/A</v>
      </c>
      <c r="AJ29" s="27" t="e">
        <f t="array" ref="AJ29">INDEX(AJ37:AJ188,MATCH(TRUE,AJ37:AJ188&lt;&gt;0,0))</f>
        <v>#N/A</v>
      </c>
      <c r="AK29" s="27" t="e">
        <f t="array" ref="AK29">INDEX(AK37:AK188,MATCH(TRUE,AK37:AK188&lt;&gt;0,0))</f>
        <v>#N/A</v>
      </c>
    </row>
    <row r="30" spans="1:37" hidden="1">
      <c r="A30" s="68"/>
      <c r="B30" s="19"/>
      <c r="C30" s="19"/>
      <c r="D30" s="19"/>
      <c r="E30" s="20"/>
      <c r="U30" s="423"/>
      <c r="V30" s="420" t="s">
        <v>238</v>
      </c>
      <c r="W30" s="420"/>
      <c r="X30" s="420"/>
      <c r="Y30" s="33"/>
      <c r="Z30" s="27" t="e">
        <f ca="1">OFFSET(Z36,MATCH(Z29,Z37:Z188,0),-22,1,1)</f>
        <v>#N/A</v>
      </c>
      <c r="AA30" s="27" t="e">
        <f ca="1">OFFSET(AA36,MATCH(AA29,AA37:AA188,0),-23,1,1)</f>
        <v>#N/A</v>
      </c>
      <c r="AB30" s="27" t="e">
        <f ca="1">OFFSET(AB36,MATCH(AB29,AB37:AB188,0),-24,1,1)</f>
        <v>#N/A</v>
      </c>
      <c r="AC30" s="27" t="e">
        <f ca="1">OFFSET(AC36,MATCH(AC29,AC37:AC188,0),-25,1,1)</f>
        <v>#N/A</v>
      </c>
      <c r="AD30" s="27" t="e">
        <f ca="1">OFFSET(AD36,MATCH(AD29,AD37:AD188,0),-26,1,1)</f>
        <v>#N/A</v>
      </c>
      <c r="AE30" s="27" t="e">
        <f ca="1">OFFSET(AE36,MATCH(AE29,AE37:AE188,0),-27,1,1)</f>
        <v>#N/A</v>
      </c>
      <c r="AF30" s="27" t="e">
        <f ca="1">OFFSET(AF36,MATCH(AF29,AF37:AF188,0),-28,1,1)</f>
        <v>#N/A</v>
      </c>
      <c r="AG30" s="27" t="e">
        <f ca="1">OFFSET(AG36,MATCH(AG29,AG37:AG188,0),-29,1,1)</f>
        <v>#N/A</v>
      </c>
      <c r="AH30" s="27" t="e">
        <f ca="1">OFFSET(AH36,MATCH(AH29,AH37:AH188,0),-30,1,1)</f>
        <v>#N/A</v>
      </c>
      <c r="AI30" s="27" t="e">
        <f ca="1">OFFSET(AI36,MATCH(AI29,AI37:AI188,0),-31,1,1)</f>
        <v>#N/A</v>
      </c>
      <c r="AJ30" s="27" t="e">
        <f ca="1">OFFSET(AJ36,MATCH(AJ29,AJ37:AJ188,0),-32,1,1)</f>
        <v>#N/A</v>
      </c>
      <c r="AK30" s="27" t="e">
        <f ca="1">OFFSET(AK36,MATCH(AK29,AK37:AK188,0),-33,1,1)</f>
        <v>#N/A</v>
      </c>
    </row>
    <row r="31" spans="1:37">
      <c r="C31" s="19"/>
      <c r="D31" s="19"/>
      <c r="E31" s="20"/>
      <c r="U31" s="423"/>
    </row>
    <row r="32" spans="1:37" ht="15" customHeight="1">
      <c r="F32" s="33" t="s">
        <v>211</v>
      </c>
      <c r="I32" s="376"/>
      <c r="J32" s="377"/>
      <c r="K32" s="377"/>
      <c r="L32" s="376"/>
      <c r="M32" s="377"/>
      <c r="N32" s="377"/>
      <c r="O32" s="377"/>
      <c r="P32" s="377"/>
      <c r="Q32" s="377"/>
      <c r="R32" s="377"/>
      <c r="S32" s="377"/>
      <c r="T32" s="377"/>
      <c r="W32" s="546" t="s">
        <v>638</v>
      </c>
      <c r="X32" s="546"/>
      <c r="Y32" s="547"/>
      <c r="Z32" s="28" t="e">
        <f>SUM(Z37:Z188)*(IF(Summary!$G$40="Sessions",I33,ROUNDUP(I33/3,0))*$E$6)</f>
        <v>#DIV/0!</v>
      </c>
      <c r="AA32" s="28" t="e">
        <f>SUM(AA37:AA188)*(IF(Summary!$G$40="Sessions",J33,ROUNDUP(J33/3,0))*$E$6)</f>
        <v>#DIV/0!</v>
      </c>
      <c r="AB32" s="28" t="e">
        <f>SUM(AB37:AB188)*(IF(Summary!$G$40="Sessions",K33,ROUNDUP(K33/3,0))*$E$6)</f>
        <v>#DIV/0!</v>
      </c>
      <c r="AC32" s="28" t="e">
        <f>SUM(AC37:AC188)*(IF(Summary!$G$40="Sessions",L33,ROUNDUP(L33/3,0))*$E$6)</f>
        <v>#DIV/0!</v>
      </c>
      <c r="AD32" s="28" t="e">
        <f>SUM(AD37:AD188)*(IF(Summary!$G$40="Sessions",M33,ROUNDUP(M33/3,0))*$E$6)</f>
        <v>#DIV/0!</v>
      </c>
      <c r="AE32" s="28" t="e">
        <f>SUM(AE37:AE188)*(IF(Summary!$G$40="Sessions",N33,ROUNDUP(N33/3,0))*$E$6)</f>
        <v>#DIV/0!</v>
      </c>
      <c r="AF32" s="28" t="e">
        <f>SUM(AF37:AF188)*(IF(Summary!$G$40="Sessions",O33,ROUNDUP(O33/3,0))*$E$6)</f>
        <v>#DIV/0!</v>
      </c>
      <c r="AG32" s="28" t="e">
        <f>SUM(AG37:AG188)*(IF(Summary!$G$40="Sessions",P33,ROUNDUP(P33/3,0))*$E$6)</f>
        <v>#DIV/0!</v>
      </c>
      <c r="AH32" s="28" t="e">
        <f>SUM(AH37:AH188)*(IF(Summary!$G$40="Sessions",Q33,ROUNDUP(Q33/3,0))*$E$6)</f>
        <v>#DIV/0!</v>
      </c>
      <c r="AI32" s="28" t="e">
        <f>SUM(AI37:AI188)*(IF(Summary!$G$40="Sessions",R33,ROUNDUP(R33/3,0))*$E$6)</f>
        <v>#DIV/0!</v>
      </c>
      <c r="AJ32" s="28" t="e">
        <f>SUM(AJ37:AJ188)*(IF(Summary!$G$40="Sessions",S33,ROUNDUP(S33/3,0))*$E$6)</f>
        <v>#DIV/0!</v>
      </c>
      <c r="AK32" s="28" t="e">
        <f>SUM(AK37:AK188)*(IF(Summary!$G$40="Sessions",T33,ROUNDUP(T33/3,0))*$E$6)</f>
        <v>#DIV/0!</v>
      </c>
    </row>
    <row r="33" spans="1:37" ht="14.25" customHeight="1">
      <c r="F33" s="33" t="s">
        <v>637</v>
      </c>
      <c r="I33" s="377"/>
      <c r="J33" s="377"/>
      <c r="K33" s="409"/>
      <c r="L33" s="377"/>
      <c r="M33" s="377"/>
      <c r="N33" s="409"/>
      <c r="O33" s="377"/>
      <c r="P33" s="377"/>
      <c r="Q33" s="377"/>
      <c r="R33" s="409"/>
      <c r="S33" s="377"/>
      <c r="T33" s="409"/>
      <c r="W33" s="548" t="s">
        <v>201</v>
      </c>
      <c r="X33" s="548"/>
      <c r="Y33" s="549"/>
      <c r="Z33" s="28" t="e">
        <f ca="1">IF(Z32&lt;Summary!$G$44,Summary!$G$44,Z32)</f>
        <v>#DIV/0!</v>
      </c>
      <c r="AA33" s="28" t="e">
        <f ca="1">IF(AA32&lt;Summary!$G$44,Summary!$G$44,AA32)</f>
        <v>#DIV/0!</v>
      </c>
      <c r="AB33" s="28" t="e">
        <f ca="1">IF(AB32&lt;Summary!$G$44,Summary!$G$44,AB32)</f>
        <v>#DIV/0!</v>
      </c>
      <c r="AC33" s="28" t="e">
        <f ca="1">IF(AC32&lt;Summary!$G$44,Summary!$G$44,AC32)</f>
        <v>#DIV/0!</v>
      </c>
      <c r="AD33" s="28" t="e">
        <f ca="1">IF(AD32&lt;Summary!$G$44,Summary!$G$44,AD32)</f>
        <v>#DIV/0!</v>
      </c>
      <c r="AE33" s="28" t="e">
        <f ca="1">IF(AE32&lt;Summary!$G$44,Summary!$G$44,AE32)</f>
        <v>#DIV/0!</v>
      </c>
      <c r="AF33" s="28" t="e">
        <f ca="1">IF(AF32&lt;Summary!$G$44,Summary!$G$44,AF32)</f>
        <v>#DIV/0!</v>
      </c>
      <c r="AG33" s="28" t="e">
        <f ca="1">IF(AG32&lt;Summary!$G$44,Summary!$G$44,AG32)</f>
        <v>#DIV/0!</v>
      </c>
      <c r="AH33" s="28" t="e">
        <f ca="1">IF(AH32&lt;Summary!$G$44,Summary!$G$44,AH32)</f>
        <v>#DIV/0!</v>
      </c>
      <c r="AI33" s="28" t="e">
        <f ca="1">IF(AI32&lt;Summary!$G$44,Summary!$G$44,AI32)</f>
        <v>#DIV/0!</v>
      </c>
      <c r="AJ33" s="28" t="e">
        <f ca="1">IF(AJ32&lt;Summary!$G$44,Summary!$G$44,AJ32)</f>
        <v>#DIV/0!</v>
      </c>
      <c r="AK33" s="28" t="e">
        <f ca="1">IF(AK32&lt;Summary!$G$44,Summary!$G$44,AK32)</f>
        <v>#DIV/0!</v>
      </c>
    </row>
    <row r="34" spans="1:37">
      <c r="W34" s="550" t="s">
        <v>263</v>
      </c>
      <c r="X34" s="550"/>
      <c r="Y34" s="551"/>
      <c r="Z34" s="35" t="e">
        <f t="shared" ref="Z34:AK34" si="8">Z32/2</f>
        <v>#DIV/0!</v>
      </c>
      <c r="AA34" s="35" t="e">
        <f t="shared" si="8"/>
        <v>#DIV/0!</v>
      </c>
      <c r="AB34" s="35" t="e">
        <f t="shared" si="8"/>
        <v>#DIV/0!</v>
      </c>
      <c r="AC34" s="35" t="e">
        <f t="shared" si="8"/>
        <v>#DIV/0!</v>
      </c>
      <c r="AD34" s="35" t="e">
        <f t="shared" si="8"/>
        <v>#DIV/0!</v>
      </c>
      <c r="AE34" s="35" t="e">
        <f t="shared" si="8"/>
        <v>#DIV/0!</v>
      </c>
      <c r="AF34" s="35" t="e">
        <f t="shared" si="8"/>
        <v>#DIV/0!</v>
      </c>
      <c r="AG34" s="35" t="e">
        <f t="shared" si="8"/>
        <v>#DIV/0!</v>
      </c>
      <c r="AH34" s="35" t="e">
        <f t="shared" si="8"/>
        <v>#DIV/0!</v>
      </c>
      <c r="AI34" s="35" t="e">
        <f t="shared" si="8"/>
        <v>#DIV/0!</v>
      </c>
      <c r="AJ34" s="35" t="e">
        <f t="shared" si="8"/>
        <v>#DIV/0!</v>
      </c>
      <c r="AK34" s="35" t="e">
        <f t="shared" si="8"/>
        <v>#DIV/0!</v>
      </c>
    </row>
    <row r="35" spans="1:37">
      <c r="W35" s="552" t="s">
        <v>264</v>
      </c>
      <c r="X35" s="552"/>
      <c r="Y35" s="553"/>
      <c r="Z35" s="216" t="e">
        <f t="shared" ref="Z35:AK35" ca="1" si="9">Z33/2</f>
        <v>#DIV/0!</v>
      </c>
      <c r="AA35" s="216" t="e">
        <f t="shared" ca="1" si="9"/>
        <v>#DIV/0!</v>
      </c>
      <c r="AB35" s="216" t="e">
        <f t="shared" ca="1" si="9"/>
        <v>#DIV/0!</v>
      </c>
      <c r="AC35" s="216" t="e">
        <f t="shared" ca="1" si="9"/>
        <v>#DIV/0!</v>
      </c>
      <c r="AD35" s="216" t="e">
        <f t="shared" ca="1" si="9"/>
        <v>#DIV/0!</v>
      </c>
      <c r="AE35" s="216" t="e">
        <f t="shared" ca="1" si="9"/>
        <v>#DIV/0!</v>
      </c>
      <c r="AF35" s="216" t="e">
        <f t="shared" ca="1" si="9"/>
        <v>#DIV/0!</v>
      </c>
      <c r="AG35" s="216" t="e">
        <f t="shared" ca="1" si="9"/>
        <v>#DIV/0!</v>
      </c>
      <c r="AH35" s="216" t="e">
        <f t="shared" ca="1" si="9"/>
        <v>#DIV/0!</v>
      </c>
      <c r="AI35" s="216" t="e">
        <f t="shared" ca="1" si="9"/>
        <v>#DIV/0!</v>
      </c>
      <c r="AJ35" s="216" t="e">
        <f t="shared" ca="1" si="9"/>
        <v>#DIV/0!</v>
      </c>
      <c r="AK35" s="216" t="e">
        <f t="shared" ca="1" si="9"/>
        <v>#DIV/0!</v>
      </c>
    </row>
    <row r="36" spans="1:37">
      <c r="A36" s="30" t="s">
        <v>278</v>
      </c>
      <c r="B36" s="30" t="s">
        <v>156</v>
      </c>
      <c r="C36" s="30" t="s">
        <v>277</v>
      </c>
      <c r="D36" s="30" t="s">
        <v>206</v>
      </c>
      <c r="E36" s="30" t="s">
        <v>7</v>
      </c>
      <c r="F36" s="30" t="s">
        <v>154</v>
      </c>
      <c r="G36" s="433" t="s">
        <v>261</v>
      </c>
      <c r="H36" s="78"/>
      <c r="I36" s="30" t="s">
        <v>199</v>
      </c>
      <c r="J36" s="30" t="s">
        <v>199</v>
      </c>
      <c r="K36" s="30" t="s">
        <v>199</v>
      </c>
      <c r="L36" s="30" t="s">
        <v>199</v>
      </c>
      <c r="M36" s="30" t="s">
        <v>199</v>
      </c>
      <c r="N36" s="30" t="s">
        <v>199</v>
      </c>
      <c r="O36" s="30" t="s">
        <v>199</v>
      </c>
      <c r="P36" s="30" t="s">
        <v>199</v>
      </c>
      <c r="Q36" s="30" t="s">
        <v>199</v>
      </c>
      <c r="R36" s="30" t="s">
        <v>199</v>
      </c>
      <c r="S36" s="30" t="s">
        <v>199</v>
      </c>
      <c r="T36" s="30" t="s">
        <v>199</v>
      </c>
      <c r="V36" s="215"/>
      <c r="W36" s="215"/>
      <c r="X36" s="215"/>
      <c r="Y36" s="215"/>
      <c r="Z36" s="30" t="s">
        <v>203</v>
      </c>
      <c r="AA36" s="30" t="s">
        <v>203</v>
      </c>
      <c r="AB36" s="30" t="s">
        <v>203</v>
      </c>
      <c r="AC36" s="30" t="s">
        <v>203</v>
      </c>
      <c r="AD36" s="30" t="s">
        <v>203</v>
      </c>
      <c r="AE36" s="30" t="s">
        <v>203</v>
      </c>
      <c r="AF36" s="30" t="s">
        <v>203</v>
      </c>
      <c r="AG36" s="30" t="s">
        <v>203</v>
      </c>
      <c r="AH36" s="30" t="s">
        <v>203</v>
      </c>
      <c r="AI36" s="30" t="s">
        <v>203</v>
      </c>
      <c r="AJ36" s="30" t="s">
        <v>203</v>
      </c>
      <c r="AK36" s="30" t="s">
        <v>203</v>
      </c>
    </row>
    <row r="37" spans="1:37">
      <c r="A37" s="380">
        <f>'Gross Service Units'!C39</f>
        <v>0</v>
      </c>
      <c r="B37" s="381">
        <f>'Gross Service Units'!D39</f>
        <v>0</v>
      </c>
      <c r="C37" s="382">
        <f>'Gross Service Units'!B39</f>
        <v>0</v>
      </c>
      <c r="D37" s="217" t="e">
        <f>'Gross Service Units'!K39</f>
        <v>#N/A</v>
      </c>
      <c r="E37" s="217">
        <f>'Gross Service Units'!E39</f>
        <v>0</v>
      </c>
      <c r="F37" s="414">
        <f>'Gross Service Units'!Q39</f>
        <v>0</v>
      </c>
      <c r="G37" s="218">
        <f t="shared" ref="G37:G68" si="10">SUM(I39:AK39)</f>
        <v>0</v>
      </c>
      <c r="H37" s="218"/>
      <c r="I37" s="410"/>
      <c r="J37" s="412"/>
      <c r="K37" s="412"/>
      <c r="L37" s="412"/>
      <c r="M37" s="378"/>
      <c r="N37" s="378"/>
      <c r="O37" s="412"/>
      <c r="P37" s="412"/>
      <c r="Q37" s="412"/>
      <c r="R37" s="378"/>
      <c r="S37" s="412"/>
      <c r="T37" s="412"/>
      <c r="Z37" s="219">
        <f t="shared" ref="Z37:Z68" si="11">I37*$F37</f>
        <v>0</v>
      </c>
      <c r="AA37" s="219">
        <f t="shared" ref="AA37:AA68" si="12">J37*$F37</f>
        <v>0</v>
      </c>
      <c r="AB37" s="220">
        <f t="shared" ref="AB37:AB68" si="13">K37*$F37</f>
        <v>0</v>
      </c>
      <c r="AC37" s="219">
        <f t="shared" ref="AC37:AC68" si="14">L37*$F37</f>
        <v>0</v>
      </c>
      <c r="AD37" s="219">
        <f t="shared" ref="AD37:AD68" si="15">M37*$F37</f>
        <v>0</v>
      </c>
      <c r="AE37" s="220">
        <f t="shared" ref="AE37:AE68" si="16">N37*$F37</f>
        <v>0</v>
      </c>
      <c r="AF37" s="219">
        <f t="shared" ref="AF37:AF68" si="17">O37*$F37</f>
        <v>0</v>
      </c>
      <c r="AG37" s="219">
        <f t="shared" ref="AG37:AG68" si="18">P37*$F37</f>
        <v>0</v>
      </c>
      <c r="AH37" s="219">
        <f t="shared" ref="AH37:AH68" si="19">Q37*$F37</f>
        <v>0</v>
      </c>
      <c r="AI37" s="220">
        <f t="shared" ref="AI37:AI68" si="20">R37*$F37</f>
        <v>0</v>
      </c>
      <c r="AJ37" s="219">
        <f t="shared" ref="AJ37:AJ68" si="21">S37*$F37</f>
        <v>0</v>
      </c>
      <c r="AK37" s="220">
        <f t="shared" ref="AK37:AK68" si="22">T37*$F37</f>
        <v>0</v>
      </c>
    </row>
    <row r="38" spans="1:37" s="215" customFormat="1">
      <c r="A38" s="380">
        <f>'Gross Service Units'!C40</f>
        <v>0</v>
      </c>
      <c r="B38" s="381">
        <f>'Gross Service Units'!D40</f>
        <v>0</v>
      </c>
      <c r="C38" s="382">
        <f>'Gross Service Units'!B40</f>
        <v>0</v>
      </c>
      <c r="D38" s="217" t="e">
        <f>'Gross Service Units'!K40</f>
        <v>#N/A</v>
      </c>
      <c r="E38" s="217">
        <f>'Gross Service Units'!E40</f>
        <v>0</v>
      </c>
      <c r="F38" s="414">
        <f>'Gross Service Units'!Q40</f>
        <v>0</v>
      </c>
      <c r="G38" s="72">
        <f t="shared" si="10"/>
        <v>0</v>
      </c>
      <c r="H38" s="72"/>
      <c r="I38" s="411"/>
      <c r="J38" s="413"/>
      <c r="K38" s="413"/>
      <c r="L38" s="413"/>
      <c r="M38" s="379"/>
      <c r="N38" s="379"/>
      <c r="O38" s="413"/>
      <c r="P38" s="413"/>
      <c r="Q38" s="413"/>
      <c r="R38" s="379"/>
      <c r="S38" s="413"/>
      <c r="T38" s="413"/>
      <c r="V38"/>
      <c r="W38"/>
      <c r="X38"/>
      <c r="Y38"/>
      <c r="Z38" s="29">
        <f t="shared" si="11"/>
        <v>0</v>
      </c>
      <c r="AA38" s="29">
        <f t="shared" si="12"/>
        <v>0</v>
      </c>
      <c r="AB38" s="34">
        <f t="shared" si="13"/>
        <v>0</v>
      </c>
      <c r="AC38" s="29">
        <f t="shared" si="14"/>
        <v>0</v>
      </c>
      <c r="AD38" s="29">
        <f t="shared" si="15"/>
        <v>0</v>
      </c>
      <c r="AE38" s="34">
        <f t="shared" si="16"/>
        <v>0</v>
      </c>
      <c r="AF38" s="29">
        <f t="shared" si="17"/>
        <v>0</v>
      </c>
      <c r="AG38" s="29">
        <f t="shared" si="18"/>
        <v>0</v>
      </c>
      <c r="AH38" s="29">
        <f t="shared" si="19"/>
        <v>0</v>
      </c>
      <c r="AI38" s="34">
        <f t="shared" si="20"/>
        <v>0</v>
      </c>
      <c r="AJ38" s="29">
        <f t="shared" si="21"/>
        <v>0</v>
      </c>
      <c r="AK38" s="34">
        <f t="shared" si="22"/>
        <v>0</v>
      </c>
    </row>
    <row r="39" spans="1:37">
      <c r="A39" s="380">
        <f>'Gross Service Units'!C41</f>
        <v>0</v>
      </c>
      <c r="B39" s="381">
        <f>'Gross Service Units'!D41</f>
        <v>0</v>
      </c>
      <c r="C39" s="382">
        <f>'Gross Service Units'!B41</f>
        <v>0</v>
      </c>
      <c r="D39" s="217" t="e">
        <f>'Gross Service Units'!K41</f>
        <v>#N/A</v>
      </c>
      <c r="E39" s="217">
        <f>'Gross Service Units'!E41</f>
        <v>0</v>
      </c>
      <c r="F39" s="414">
        <f>'Gross Service Units'!Q41</f>
        <v>0</v>
      </c>
      <c r="G39" s="72">
        <f t="shared" si="10"/>
        <v>0</v>
      </c>
      <c r="H39" s="72"/>
      <c r="I39" s="411"/>
      <c r="J39" s="413"/>
      <c r="K39" s="413"/>
      <c r="L39" s="413"/>
      <c r="M39" s="379"/>
      <c r="N39" s="379"/>
      <c r="O39" s="413"/>
      <c r="P39" s="413"/>
      <c r="Q39" s="413"/>
      <c r="R39" s="379"/>
      <c r="S39" s="413"/>
      <c r="T39" s="413"/>
      <c r="U39" s="423"/>
      <c r="Z39" s="29">
        <f t="shared" si="11"/>
        <v>0</v>
      </c>
      <c r="AA39" s="29">
        <f t="shared" si="12"/>
        <v>0</v>
      </c>
      <c r="AB39" s="34">
        <f t="shared" si="13"/>
        <v>0</v>
      </c>
      <c r="AC39" s="29">
        <f t="shared" si="14"/>
        <v>0</v>
      </c>
      <c r="AD39" s="29">
        <f t="shared" si="15"/>
        <v>0</v>
      </c>
      <c r="AE39" s="34">
        <f t="shared" si="16"/>
        <v>0</v>
      </c>
      <c r="AF39" s="29">
        <f t="shared" si="17"/>
        <v>0</v>
      </c>
      <c r="AG39" s="29">
        <f t="shared" si="18"/>
        <v>0</v>
      </c>
      <c r="AH39" s="29">
        <f t="shared" si="19"/>
        <v>0</v>
      </c>
      <c r="AI39" s="34">
        <f t="shared" si="20"/>
        <v>0</v>
      </c>
      <c r="AJ39" s="29">
        <f t="shared" si="21"/>
        <v>0</v>
      </c>
      <c r="AK39" s="34">
        <f t="shared" si="22"/>
        <v>0</v>
      </c>
    </row>
    <row r="40" spans="1:37">
      <c r="A40" s="380">
        <f>'Gross Service Units'!C42</f>
        <v>0</v>
      </c>
      <c r="B40" s="381">
        <f>'Gross Service Units'!D42</f>
        <v>0</v>
      </c>
      <c r="C40" s="382">
        <f>'Gross Service Units'!B42</f>
        <v>0</v>
      </c>
      <c r="D40" s="217" t="e">
        <f>'Gross Service Units'!K42</f>
        <v>#N/A</v>
      </c>
      <c r="E40" s="217">
        <f>'Gross Service Units'!E42</f>
        <v>0</v>
      </c>
      <c r="F40" s="414">
        <f>'Gross Service Units'!Q42</f>
        <v>0</v>
      </c>
      <c r="G40" s="72">
        <f t="shared" si="10"/>
        <v>0</v>
      </c>
      <c r="H40" s="72"/>
      <c r="I40" s="411"/>
      <c r="J40" s="413"/>
      <c r="K40" s="413"/>
      <c r="L40" s="413"/>
      <c r="M40" s="379"/>
      <c r="N40" s="379"/>
      <c r="O40" s="413"/>
      <c r="P40" s="413"/>
      <c r="Q40" s="413"/>
      <c r="R40" s="379"/>
      <c r="S40" s="413"/>
      <c r="T40" s="413"/>
      <c r="U40" s="423"/>
      <c r="Z40" s="29">
        <f t="shared" si="11"/>
        <v>0</v>
      </c>
      <c r="AA40" s="29">
        <f t="shared" si="12"/>
        <v>0</v>
      </c>
      <c r="AB40" s="34">
        <f t="shared" si="13"/>
        <v>0</v>
      </c>
      <c r="AC40" s="29">
        <f t="shared" si="14"/>
        <v>0</v>
      </c>
      <c r="AD40" s="29">
        <f t="shared" si="15"/>
        <v>0</v>
      </c>
      <c r="AE40" s="34">
        <f t="shared" si="16"/>
        <v>0</v>
      </c>
      <c r="AF40" s="29">
        <f t="shared" si="17"/>
        <v>0</v>
      </c>
      <c r="AG40" s="29">
        <f t="shared" si="18"/>
        <v>0</v>
      </c>
      <c r="AH40" s="29">
        <f t="shared" si="19"/>
        <v>0</v>
      </c>
      <c r="AI40" s="34">
        <f t="shared" si="20"/>
        <v>0</v>
      </c>
      <c r="AJ40" s="29">
        <f t="shared" si="21"/>
        <v>0</v>
      </c>
      <c r="AK40" s="34">
        <f t="shared" si="22"/>
        <v>0</v>
      </c>
    </row>
    <row r="41" spans="1:37">
      <c r="A41" s="380">
        <f>'Gross Service Units'!C43</f>
        <v>0</v>
      </c>
      <c r="B41" s="381">
        <f>'Gross Service Units'!D43</f>
        <v>0</v>
      </c>
      <c r="C41" s="382">
        <f>'Gross Service Units'!B43</f>
        <v>0</v>
      </c>
      <c r="D41" s="217" t="e">
        <f>'Gross Service Units'!K43</f>
        <v>#N/A</v>
      </c>
      <c r="E41" s="217">
        <f>'Gross Service Units'!E43</f>
        <v>0</v>
      </c>
      <c r="F41" s="414">
        <f>'Gross Service Units'!Q43</f>
        <v>0</v>
      </c>
      <c r="G41" s="72">
        <f t="shared" si="10"/>
        <v>0</v>
      </c>
      <c r="H41" s="72"/>
      <c r="I41" s="411"/>
      <c r="J41" s="413"/>
      <c r="K41" s="413"/>
      <c r="L41" s="413"/>
      <c r="M41" s="379"/>
      <c r="N41" s="379"/>
      <c r="O41" s="413"/>
      <c r="P41" s="413"/>
      <c r="Q41" s="413"/>
      <c r="R41" s="379"/>
      <c r="S41" s="413"/>
      <c r="T41" s="413"/>
      <c r="U41" s="423"/>
      <c r="Z41" s="29">
        <f t="shared" si="11"/>
        <v>0</v>
      </c>
      <c r="AA41" s="29">
        <f t="shared" si="12"/>
        <v>0</v>
      </c>
      <c r="AB41" s="34">
        <f t="shared" si="13"/>
        <v>0</v>
      </c>
      <c r="AC41" s="29">
        <f t="shared" si="14"/>
        <v>0</v>
      </c>
      <c r="AD41" s="29">
        <f t="shared" si="15"/>
        <v>0</v>
      </c>
      <c r="AE41" s="34">
        <f t="shared" si="16"/>
        <v>0</v>
      </c>
      <c r="AF41" s="29">
        <f t="shared" si="17"/>
        <v>0</v>
      </c>
      <c r="AG41" s="29">
        <f t="shared" si="18"/>
        <v>0</v>
      </c>
      <c r="AH41" s="29">
        <f t="shared" si="19"/>
        <v>0</v>
      </c>
      <c r="AI41" s="34">
        <f t="shared" si="20"/>
        <v>0</v>
      </c>
      <c r="AJ41" s="29">
        <f t="shared" si="21"/>
        <v>0</v>
      </c>
      <c r="AK41" s="34">
        <f t="shared" si="22"/>
        <v>0</v>
      </c>
    </row>
    <row r="42" spans="1:37">
      <c r="A42" s="380">
        <f>'Gross Service Units'!C44</f>
        <v>0</v>
      </c>
      <c r="B42" s="381">
        <f>'Gross Service Units'!D44</f>
        <v>0</v>
      </c>
      <c r="C42" s="382">
        <f>'Gross Service Units'!B44</f>
        <v>0</v>
      </c>
      <c r="D42" s="217" t="e">
        <f>'Gross Service Units'!K44</f>
        <v>#N/A</v>
      </c>
      <c r="E42" s="217">
        <f>'Gross Service Units'!E44</f>
        <v>0</v>
      </c>
      <c r="F42" s="414">
        <f>'Gross Service Units'!Q44</f>
        <v>0</v>
      </c>
      <c r="G42" s="72">
        <f t="shared" si="10"/>
        <v>0</v>
      </c>
      <c r="H42" s="72"/>
      <c r="I42" s="411"/>
      <c r="J42" s="413"/>
      <c r="K42" s="413"/>
      <c r="L42" s="413"/>
      <c r="M42" s="379"/>
      <c r="N42" s="379"/>
      <c r="O42" s="413"/>
      <c r="P42" s="413"/>
      <c r="Q42" s="413"/>
      <c r="R42" s="379"/>
      <c r="S42" s="413"/>
      <c r="T42" s="413"/>
      <c r="U42" s="423"/>
      <c r="Z42" s="29">
        <f t="shared" si="11"/>
        <v>0</v>
      </c>
      <c r="AA42" s="29">
        <f t="shared" si="12"/>
        <v>0</v>
      </c>
      <c r="AB42" s="34">
        <f t="shared" si="13"/>
        <v>0</v>
      </c>
      <c r="AC42" s="29">
        <f t="shared" si="14"/>
        <v>0</v>
      </c>
      <c r="AD42" s="29">
        <f t="shared" si="15"/>
        <v>0</v>
      </c>
      <c r="AE42" s="34">
        <f t="shared" si="16"/>
        <v>0</v>
      </c>
      <c r="AF42" s="29">
        <f t="shared" si="17"/>
        <v>0</v>
      </c>
      <c r="AG42" s="29">
        <f t="shared" si="18"/>
        <v>0</v>
      </c>
      <c r="AH42" s="29">
        <f t="shared" si="19"/>
        <v>0</v>
      </c>
      <c r="AI42" s="34">
        <f t="shared" si="20"/>
        <v>0</v>
      </c>
      <c r="AJ42" s="29">
        <f t="shared" si="21"/>
        <v>0</v>
      </c>
      <c r="AK42" s="34">
        <f t="shared" si="22"/>
        <v>0</v>
      </c>
    </row>
    <row r="43" spans="1:37">
      <c r="A43" s="380">
        <f>'Gross Service Units'!C45</f>
        <v>0</v>
      </c>
      <c r="B43" s="381">
        <f>'Gross Service Units'!D45</f>
        <v>0</v>
      </c>
      <c r="C43" s="382">
        <f>'Gross Service Units'!B45</f>
        <v>0</v>
      </c>
      <c r="D43" s="217" t="e">
        <f>'Gross Service Units'!K45</f>
        <v>#N/A</v>
      </c>
      <c r="E43" s="217">
        <f>'Gross Service Units'!E45</f>
        <v>0</v>
      </c>
      <c r="F43" s="414">
        <f>'Gross Service Units'!Q45</f>
        <v>0</v>
      </c>
      <c r="G43" s="72">
        <f t="shared" si="10"/>
        <v>0</v>
      </c>
      <c r="H43" s="72"/>
      <c r="I43" s="411"/>
      <c r="J43" s="413"/>
      <c r="K43" s="413"/>
      <c r="L43" s="413"/>
      <c r="M43" s="379"/>
      <c r="N43" s="379"/>
      <c r="O43" s="413"/>
      <c r="P43" s="413"/>
      <c r="Q43" s="413"/>
      <c r="R43" s="379"/>
      <c r="S43" s="413"/>
      <c r="T43" s="413"/>
      <c r="U43" s="423"/>
      <c r="Z43" s="29">
        <f t="shared" si="11"/>
        <v>0</v>
      </c>
      <c r="AA43" s="29">
        <f t="shared" si="12"/>
        <v>0</v>
      </c>
      <c r="AB43" s="34">
        <f t="shared" si="13"/>
        <v>0</v>
      </c>
      <c r="AC43" s="29">
        <f t="shared" si="14"/>
        <v>0</v>
      </c>
      <c r="AD43" s="29">
        <f t="shared" si="15"/>
        <v>0</v>
      </c>
      <c r="AE43" s="34">
        <f t="shared" si="16"/>
        <v>0</v>
      </c>
      <c r="AF43" s="29">
        <f t="shared" si="17"/>
        <v>0</v>
      </c>
      <c r="AG43" s="29">
        <f t="shared" si="18"/>
        <v>0</v>
      </c>
      <c r="AH43" s="29">
        <f t="shared" si="19"/>
        <v>0</v>
      </c>
      <c r="AI43" s="34">
        <f t="shared" si="20"/>
        <v>0</v>
      </c>
      <c r="AJ43" s="29">
        <f t="shared" si="21"/>
        <v>0</v>
      </c>
      <c r="AK43" s="34">
        <f t="shared" si="22"/>
        <v>0</v>
      </c>
    </row>
    <row r="44" spans="1:37">
      <c r="A44" s="380">
        <f>'Gross Service Units'!C46</f>
        <v>0</v>
      </c>
      <c r="B44" s="381">
        <f>'Gross Service Units'!D46</f>
        <v>0</v>
      </c>
      <c r="C44" s="382">
        <f>'Gross Service Units'!B46</f>
        <v>0</v>
      </c>
      <c r="D44" s="217" t="e">
        <f>'Gross Service Units'!K46</f>
        <v>#N/A</v>
      </c>
      <c r="E44" s="217">
        <f>'Gross Service Units'!E46</f>
        <v>0</v>
      </c>
      <c r="F44" s="414">
        <f>'Gross Service Units'!Q46</f>
        <v>0</v>
      </c>
      <c r="G44" s="72">
        <f t="shared" si="10"/>
        <v>0</v>
      </c>
      <c r="H44" s="72"/>
      <c r="I44" s="411"/>
      <c r="J44" s="413"/>
      <c r="K44" s="413"/>
      <c r="L44" s="413"/>
      <c r="M44" s="379"/>
      <c r="N44" s="379"/>
      <c r="O44" s="413"/>
      <c r="P44" s="413"/>
      <c r="Q44" s="413"/>
      <c r="R44" s="379"/>
      <c r="S44" s="413"/>
      <c r="T44" s="413"/>
      <c r="U44" s="423"/>
      <c r="Z44" s="29">
        <f t="shared" si="11"/>
        <v>0</v>
      </c>
      <c r="AA44" s="29">
        <f t="shared" si="12"/>
        <v>0</v>
      </c>
      <c r="AB44" s="34">
        <f t="shared" si="13"/>
        <v>0</v>
      </c>
      <c r="AC44" s="29">
        <f t="shared" si="14"/>
        <v>0</v>
      </c>
      <c r="AD44" s="29">
        <f t="shared" si="15"/>
        <v>0</v>
      </c>
      <c r="AE44" s="34">
        <f t="shared" si="16"/>
        <v>0</v>
      </c>
      <c r="AF44" s="29">
        <f t="shared" si="17"/>
        <v>0</v>
      </c>
      <c r="AG44" s="29">
        <f t="shared" si="18"/>
        <v>0</v>
      </c>
      <c r="AH44" s="29">
        <f t="shared" si="19"/>
        <v>0</v>
      </c>
      <c r="AI44" s="34">
        <f t="shared" si="20"/>
        <v>0</v>
      </c>
      <c r="AJ44" s="29">
        <f t="shared" si="21"/>
        <v>0</v>
      </c>
      <c r="AK44" s="34">
        <f t="shared" si="22"/>
        <v>0</v>
      </c>
    </row>
    <row r="45" spans="1:37">
      <c r="A45" s="380">
        <f>'Gross Service Units'!C47</f>
        <v>0</v>
      </c>
      <c r="B45" s="381">
        <f>'Gross Service Units'!D47</f>
        <v>0</v>
      </c>
      <c r="C45" s="382">
        <f>'Gross Service Units'!B47</f>
        <v>0</v>
      </c>
      <c r="D45" s="217" t="e">
        <f>'Gross Service Units'!K47</f>
        <v>#N/A</v>
      </c>
      <c r="E45" s="217">
        <f>'Gross Service Units'!E47</f>
        <v>0</v>
      </c>
      <c r="F45" s="414">
        <f>'Gross Service Units'!Q47</f>
        <v>0</v>
      </c>
      <c r="G45" s="72">
        <f t="shared" si="10"/>
        <v>0</v>
      </c>
      <c r="H45" s="72"/>
      <c r="I45" s="411"/>
      <c r="J45" s="413"/>
      <c r="K45" s="413"/>
      <c r="L45" s="413"/>
      <c r="M45" s="379"/>
      <c r="N45" s="379"/>
      <c r="O45" s="413"/>
      <c r="P45" s="413"/>
      <c r="Q45" s="413"/>
      <c r="R45" s="379"/>
      <c r="S45" s="413"/>
      <c r="T45" s="413"/>
      <c r="U45" s="423"/>
      <c r="Z45" s="29">
        <f t="shared" si="11"/>
        <v>0</v>
      </c>
      <c r="AA45" s="29">
        <f t="shared" si="12"/>
        <v>0</v>
      </c>
      <c r="AB45" s="34">
        <f t="shared" si="13"/>
        <v>0</v>
      </c>
      <c r="AC45" s="29">
        <f t="shared" si="14"/>
        <v>0</v>
      </c>
      <c r="AD45" s="29">
        <f t="shared" si="15"/>
        <v>0</v>
      </c>
      <c r="AE45" s="34">
        <f t="shared" si="16"/>
        <v>0</v>
      </c>
      <c r="AF45" s="29">
        <f t="shared" si="17"/>
        <v>0</v>
      </c>
      <c r="AG45" s="29">
        <f t="shared" si="18"/>
        <v>0</v>
      </c>
      <c r="AH45" s="29">
        <f t="shared" si="19"/>
        <v>0</v>
      </c>
      <c r="AI45" s="34">
        <f t="shared" si="20"/>
        <v>0</v>
      </c>
      <c r="AJ45" s="29">
        <f t="shared" si="21"/>
        <v>0</v>
      </c>
      <c r="AK45" s="34">
        <f t="shared" si="22"/>
        <v>0</v>
      </c>
    </row>
    <row r="46" spans="1:37">
      <c r="A46" s="380">
        <f>'Gross Service Units'!C48</f>
        <v>0</v>
      </c>
      <c r="B46" s="381">
        <f>'Gross Service Units'!D48</f>
        <v>0</v>
      </c>
      <c r="C46" s="382">
        <f>'Gross Service Units'!B48</f>
        <v>0</v>
      </c>
      <c r="D46" s="217" t="e">
        <f>'Gross Service Units'!K48</f>
        <v>#N/A</v>
      </c>
      <c r="E46" s="217">
        <f>'Gross Service Units'!E48</f>
        <v>0</v>
      </c>
      <c r="F46" s="414">
        <f>'Gross Service Units'!Q48</f>
        <v>0</v>
      </c>
      <c r="G46" s="72">
        <f t="shared" si="10"/>
        <v>0</v>
      </c>
      <c r="H46" s="72"/>
      <c r="I46" s="411"/>
      <c r="J46" s="413"/>
      <c r="K46" s="413"/>
      <c r="L46" s="413"/>
      <c r="M46" s="379"/>
      <c r="N46" s="379"/>
      <c r="O46" s="413"/>
      <c r="P46" s="413"/>
      <c r="Q46" s="413"/>
      <c r="R46" s="379"/>
      <c r="S46" s="413"/>
      <c r="T46" s="413"/>
      <c r="U46" s="423"/>
      <c r="Z46" s="29">
        <f t="shared" si="11"/>
        <v>0</v>
      </c>
      <c r="AA46" s="29">
        <f t="shared" si="12"/>
        <v>0</v>
      </c>
      <c r="AB46" s="34">
        <f t="shared" si="13"/>
        <v>0</v>
      </c>
      <c r="AC46" s="29">
        <f t="shared" si="14"/>
        <v>0</v>
      </c>
      <c r="AD46" s="29">
        <f t="shared" si="15"/>
        <v>0</v>
      </c>
      <c r="AE46" s="34">
        <f t="shared" si="16"/>
        <v>0</v>
      </c>
      <c r="AF46" s="29">
        <f t="shared" si="17"/>
        <v>0</v>
      </c>
      <c r="AG46" s="29">
        <f t="shared" si="18"/>
        <v>0</v>
      </c>
      <c r="AH46" s="29">
        <f t="shared" si="19"/>
        <v>0</v>
      </c>
      <c r="AI46" s="34">
        <f t="shared" si="20"/>
        <v>0</v>
      </c>
      <c r="AJ46" s="29">
        <f t="shared" si="21"/>
        <v>0</v>
      </c>
      <c r="AK46" s="34">
        <f t="shared" si="22"/>
        <v>0</v>
      </c>
    </row>
    <row r="47" spans="1:37">
      <c r="A47" s="380">
        <f>'Gross Service Units'!C49</f>
        <v>0</v>
      </c>
      <c r="B47" s="381">
        <f>'Gross Service Units'!D49</f>
        <v>0</v>
      </c>
      <c r="C47" s="382">
        <f>'Gross Service Units'!B49</f>
        <v>0</v>
      </c>
      <c r="D47" s="217" t="e">
        <f>'Gross Service Units'!K49</f>
        <v>#N/A</v>
      </c>
      <c r="E47" s="217">
        <f>'Gross Service Units'!E49</f>
        <v>0</v>
      </c>
      <c r="F47" s="414">
        <f>'Gross Service Units'!Q49</f>
        <v>0</v>
      </c>
      <c r="G47" s="72">
        <f t="shared" si="10"/>
        <v>0</v>
      </c>
      <c r="H47" s="72"/>
      <c r="I47" s="411"/>
      <c r="J47" s="413"/>
      <c r="K47" s="413"/>
      <c r="L47" s="413"/>
      <c r="M47" s="379"/>
      <c r="N47" s="379"/>
      <c r="O47" s="413"/>
      <c r="P47" s="413"/>
      <c r="Q47" s="413"/>
      <c r="R47" s="379"/>
      <c r="S47" s="413"/>
      <c r="T47" s="413"/>
      <c r="U47" s="423"/>
      <c r="Z47" s="29">
        <f t="shared" si="11"/>
        <v>0</v>
      </c>
      <c r="AA47" s="29">
        <f t="shared" si="12"/>
        <v>0</v>
      </c>
      <c r="AB47" s="34">
        <f t="shared" si="13"/>
        <v>0</v>
      </c>
      <c r="AC47" s="29">
        <f t="shared" si="14"/>
        <v>0</v>
      </c>
      <c r="AD47" s="29">
        <f t="shared" si="15"/>
        <v>0</v>
      </c>
      <c r="AE47" s="34">
        <f t="shared" si="16"/>
        <v>0</v>
      </c>
      <c r="AF47" s="29">
        <f t="shared" si="17"/>
        <v>0</v>
      </c>
      <c r="AG47" s="29">
        <f t="shared" si="18"/>
        <v>0</v>
      </c>
      <c r="AH47" s="29">
        <f t="shared" si="19"/>
        <v>0</v>
      </c>
      <c r="AI47" s="34">
        <f t="shared" si="20"/>
        <v>0</v>
      </c>
      <c r="AJ47" s="29">
        <f t="shared" si="21"/>
        <v>0</v>
      </c>
      <c r="AK47" s="34">
        <f t="shared" si="22"/>
        <v>0</v>
      </c>
    </row>
    <row r="48" spans="1:37">
      <c r="A48" s="380">
        <f>'Gross Service Units'!C50</f>
        <v>0</v>
      </c>
      <c r="B48" s="381">
        <f>'Gross Service Units'!D50</f>
        <v>0</v>
      </c>
      <c r="C48" s="382">
        <f>'Gross Service Units'!B50</f>
        <v>0</v>
      </c>
      <c r="D48" s="217" t="e">
        <f>'Gross Service Units'!K50</f>
        <v>#N/A</v>
      </c>
      <c r="E48" s="217">
        <f>'Gross Service Units'!E50</f>
        <v>0</v>
      </c>
      <c r="F48" s="414">
        <f>'Gross Service Units'!Q50</f>
        <v>0</v>
      </c>
      <c r="G48" s="72">
        <f t="shared" si="10"/>
        <v>0</v>
      </c>
      <c r="H48" s="72"/>
      <c r="I48" s="411"/>
      <c r="J48" s="413"/>
      <c r="K48" s="413"/>
      <c r="L48" s="413"/>
      <c r="M48" s="379"/>
      <c r="N48" s="379"/>
      <c r="O48" s="413"/>
      <c r="P48" s="413"/>
      <c r="Q48" s="413"/>
      <c r="R48" s="379"/>
      <c r="S48" s="413"/>
      <c r="T48" s="413"/>
      <c r="U48" s="423"/>
      <c r="Z48" s="29">
        <f t="shared" si="11"/>
        <v>0</v>
      </c>
      <c r="AA48" s="29">
        <f t="shared" si="12"/>
        <v>0</v>
      </c>
      <c r="AB48" s="34">
        <f t="shared" si="13"/>
        <v>0</v>
      </c>
      <c r="AC48" s="29">
        <f t="shared" si="14"/>
        <v>0</v>
      </c>
      <c r="AD48" s="29">
        <f t="shared" si="15"/>
        <v>0</v>
      </c>
      <c r="AE48" s="34">
        <f t="shared" si="16"/>
        <v>0</v>
      </c>
      <c r="AF48" s="29">
        <f t="shared" si="17"/>
        <v>0</v>
      </c>
      <c r="AG48" s="29">
        <f t="shared" si="18"/>
        <v>0</v>
      </c>
      <c r="AH48" s="29">
        <f t="shared" si="19"/>
        <v>0</v>
      </c>
      <c r="AI48" s="34">
        <f t="shared" si="20"/>
        <v>0</v>
      </c>
      <c r="AJ48" s="29">
        <f t="shared" si="21"/>
        <v>0</v>
      </c>
      <c r="AK48" s="34">
        <f t="shared" si="22"/>
        <v>0</v>
      </c>
    </row>
    <row r="49" spans="1:37">
      <c r="A49" s="380">
        <f>'Gross Service Units'!C51</f>
        <v>0</v>
      </c>
      <c r="B49" s="381">
        <f>'Gross Service Units'!D51</f>
        <v>0</v>
      </c>
      <c r="C49" s="382">
        <f>'Gross Service Units'!B51</f>
        <v>0</v>
      </c>
      <c r="D49" s="217" t="e">
        <f>'Gross Service Units'!K51</f>
        <v>#N/A</v>
      </c>
      <c r="E49" s="217">
        <f>'Gross Service Units'!E51</f>
        <v>0</v>
      </c>
      <c r="F49" s="414">
        <f>'Gross Service Units'!Q51</f>
        <v>0</v>
      </c>
      <c r="G49" s="72">
        <f t="shared" si="10"/>
        <v>0</v>
      </c>
      <c r="H49" s="72"/>
      <c r="I49" s="411"/>
      <c r="J49" s="413"/>
      <c r="K49" s="413"/>
      <c r="L49" s="413"/>
      <c r="M49" s="379"/>
      <c r="N49" s="379"/>
      <c r="O49" s="413"/>
      <c r="P49" s="413"/>
      <c r="Q49" s="413"/>
      <c r="R49" s="379"/>
      <c r="S49" s="413"/>
      <c r="T49" s="413"/>
      <c r="U49" s="423"/>
      <c r="Z49" s="29">
        <f t="shared" si="11"/>
        <v>0</v>
      </c>
      <c r="AA49" s="29">
        <f t="shared" si="12"/>
        <v>0</v>
      </c>
      <c r="AB49" s="34">
        <f t="shared" si="13"/>
        <v>0</v>
      </c>
      <c r="AC49" s="29">
        <f t="shared" si="14"/>
        <v>0</v>
      </c>
      <c r="AD49" s="29">
        <f t="shared" si="15"/>
        <v>0</v>
      </c>
      <c r="AE49" s="34">
        <f t="shared" si="16"/>
        <v>0</v>
      </c>
      <c r="AF49" s="29">
        <f t="shared" si="17"/>
        <v>0</v>
      </c>
      <c r="AG49" s="29">
        <f t="shared" si="18"/>
        <v>0</v>
      </c>
      <c r="AH49" s="29">
        <f t="shared" si="19"/>
        <v>0</v>
      </c>
      <c r="AI49" s="34">
        <f t="shared" si="20"/>
        <v>0</v>
      </c>
      <c r="AJ49" s="29">
        <f t="shared" si="21"/>
        <v>0</v>
      </c>
      <c r="AK49" s="34">
        <f t="shared" si="22"/>
        <v>0</v>
      </c>
    </row>
    <row r="50" spans="1:37">
      <c r="A50" s="380">
        <f>'Gross Service Units'!C52</f>
        <v>0</v>
      </c>
      <c r="B50" s="381">
        <f>'Gross Service Units'!D52</f>
        <v>0</v>
      </c>
      <c r="C50" s="382">
        <f>'Gross Service Units'!B52</f>
        <v>0</v>
      </c>
      <c r="D50" s="217" t="e">
        <f>'Gross Service Units'!K52</f>
        <v>#N/A</v>
      </c>
      <c r="E50" s="217">
        <f>'Gross Service Units'!E52</f>
        <v>0</v>
      </c>
      <c r="F50" s="414">
        <f>'Gross Service Units'!Q52</f>
        <v>0</v>
      </c>
      <c r="G50" s="72">
        <f t="shared" si="10"/>
        <v>0</v>
      </c>
      <c r="H50" s="72"/>
      <c r="I50" s="411"/>
      <c r="J50" s="413"/>
      <c r="K50" s="413"/>
      <c r="L50" s="413"/>
      <c r="M50" s="379"/>
      <c r="N50" s="379"/>
      <c r="O50" s="413"/>
      <c r="P50" s="413"/>
      <c r="Q50" s="413"/>
      <c r="R50" s="379"/>
      <c r="S50" s="413"/>
      <c r="T50" s="413"/>
      <c r="U50" s="423"/>
      <c r="Z50" s="29">
        <f t="shared" si="11"/>
        <v>0</v>
      </c>
      <c r="AA50" s="29">
        <f t="shared" si="12"/>
        <v>0</v>
      </c>
      <c r="AB50" s="34">
        <f t="shared" si="13"/>
        <v>0</v>
      </c>
      <c r="AC50" s="29">
        <f t="shared" si="14"/>
        <v>0</v>
      </c>
      <c r="AD50" s="29">
        <f t="shared" si="15"/>
        <v>0</v>
      </c>
      <c r="AE50" s="34">
        <f t="shared" si="16"/>
        <v>0</v>
      </c>
      <c r="AF50" s="29">
        <f t="shared" si="17"/>
        <v>0</v>
      </c>
      <c r="AG50" s="29">
        <f t="shared" si="18"/>
        <v>0</v>
      </c>
      <c r="AH50" s="29">
        <f t="shared" si="19"/>
        <v>0</v>
      </c>
      <c r="AI50" s="34">
        <f t="shared" si="20"/>
        <v>0</v>
      </c>
      <c r="AJ50" s="29">
        <f t="shared" si="21"/>
        <v>0</v>
      </c>
      <c r="AK50" s="34">
        <f t="shared" si="22"/>
        <v>0</v>
      </c>
    </row>
    <row r="51" spans="1:37">
      <c r="A51" s="380">
        <f>'Gross Service Units'!C53</f>
        <v>0</v>
      </c>
      <c r="B51" s="381">
        <f>'Gross Service Units'!D53</f>
        <v>0</v>
      </c>
      <c r="C51" s="382">
        <f>'Gross Service Units'!B53</f>
        <v>0</v>
      </c>
      <c r="D51" s="217" t="e">
        <f>'Gross Service Units'!K53</f>
        <v>#N/A</v>
      </c>
      <c r="E51" s="217">
        <f>'Gross Service Units'!E53</f>
        <v>0</v>
      </c>
      <c r="F51" s="414">
        <f>'Gross Service Units'!Q53</f>
        <v>0</v>
      </c>
      <c r="G51" s="72">
        <f t="shared" si="10"/>
        <v>0</v>
      </c>
      <c r="H51" s="72"/>
      <c r="I51" s="411"/>
      <c r="J51" s="413"/>
      <c r="K51" s="413"/>
      <c r="L51" s="413"/>
      <c r="M51" s="379"/>
      <c r="N51" s="379"/>
      <c r="O51" s="413"/>
      <c r="P51" s="413"/>
      <c r="Q51" s="413"/>
      <c r="R51" s="379"/>
      <c r="S51" s="413"/>
      <c r="T51" s="413"/>
      <c r="U51" s="423"/>
      <c r="Z51" s="29">
        <f t="shared" si="11"/>
        <v>0</v>
      </c>
      <c r="AA51" s="29">
        <f t="shared" si="12"/>
        <v>0</v>
      </c>
      <c r="AB51" s="34">
        <f t="shared" si="13"/>
        <v>0</v>
      </c>
      <c r="AC51" s="29">
        <f t="shared" si="14"/>
        <v>0</v>
      </c>
      <c r="AD51" s="29">
        <f t="shared" si="15"/>
        <v>0</v>
      </c>
      <c r="AE51" s="34">
        <f t="shared" si="16"/>
        <v>0</v>
      </c>
      <c r="AF51" s="29">
        <f t="shared" si="17"/>
        <v>0</v>
      </c>
      <c r="AG51" s="29">
        <f t="shared" si="18"/>
        <v>0</v>
      </c>
      <c r="AH51" s="29">
        <f t="shared" si="19"/>
        <v>0</v>
      </c>
      <c r="AI51" s="34">
        <f t="shared" si="20"/>
        <v>0</v>
      </c>
      <c r="AJ51" s="29">
        <f t="shared" si="21"/>
        <v>0</v>
      </c>
      <c r="AK51" s="34">
        <f t="shared" si="22"/>
        <v>0</v>
      </c>
    </row>
    <row r="52" spans="1:37">
      <c r="A52" s="380">
        <f>'Gross Service Units'!C54</f>
        <v>0</v>
      </c>
      <c r="B52" s="381">
        <f>'Gross Service Units'!D54</f>
        <v>0</v>
      </c>
      <c r="C52" s="382">
        <f>'Gross Service Units'!B54</f>
        <v>0</v>
      </c>
      <c r="D52" s="217" t="e">
        <f>'Gross Service Units'!K54</f>
        <v>#N/A</v>
      </c>
      <c r="E52" s="217">
        <f>'Gross Service Units'!E54</f>
        <v>0</v>
      </c>
      <c r="F52" s="414">
        <f>'Gross Service Units'!Q54</f>
        <v>0</v>
      </c>
      <c r="G52" s="72">
        <f t="shared" si="10"/>
        <v>0</v>
      </c>
      <c r="H52" s="72"/>
      <c r="I52" s="411"/>
      <c r="J52" s="413"/>
      <c r="K52" s="413"/>
      <c r="L52" s="413"/>
      <c r="M52" s="379"/>
      <c r="N52" s="379"/>
      <c r="O52" s="413"/>
      <c r="P52" s="413"/>
      <c r="Q52" s="413"/>
      <c r="R52" s="379"/>
      <c r="S52" s="413"/>
      <c r="T52" s="413"/>
      <c r="U52" s="423"/>
      <c r="Z52" s="29">
        <f t="shared" si="11"/>
        <v>0</v>
      </c>
      <c r="AA52" s="29">
        <f t="shared" si="12"/>
        <v>0</v>
      </c>
      <c r="AB52" s="34">
        <f t="shared" si="13"/>
        <v>0</v>
      </c>
      <c r="AC52" s="29">
        <f t="shared" si="14"/>
        <v>0</v>
      </c>
      <c r="AD52" s="29">
        <f t="shared" si="15"/>
        <v>0</v>
      </c>
      <c r="AE52" s="34">
        <f t="shared" si="16"/>
        <v>0</v>
      </c>
      <c r="AF52" s="29">
        <f t="shared" si="17"/>
        <v>0</v>
      </c>
      <c r="AG52" s="29">
        <f t="shared" si="18"/>
        <v>0</v>
      </c>
      <c r="AH52" s="29">
        <f t="shared" si="19"/>
        <v>0</v>
      </c>
      <c r="AI52" s="34">
        <f t="shared" si="20"/>
        <v>0</v>
      </c>
      <c r="AJ52" s="29">
        <f t="shared" si="21"/>
        <v>0</v>
      </c>
      <c r="AK52" s="34">
        <f t="shared" si="22"/>
        <v>0</v>
      </c>
    </row>
    <row r="53" spans="1:37">
      <c r="A53" s="380">
        <f>'Gross Service Units'!C55</f>
        <v>0</v>
      </c>
      <c r="B53" s="381">
        <f>'Gross Service Units'!D55</f>
        <v>0</v>
      </c>
      <c r="C53" s="382">
        <f>'Gross Service Units'!B55</f>
        <v>0</v>
      </c>
      <c r="D53" s="217" t="e">
        <f>'Gross Service Units'!K55</f>
        <v>#N/A</v>
      </c>
      <c r="E53" s="217">
        <f>'Gross Service Units'!E55</f>
        <v>0</v>
      </c>
      <c r="F53" s="414">
        <f>'Gross Service Units'!Q55</f>
        <v>0</v>
      </c>
      <c r="G53" s="72">
        <f t="shared" si="10"/>
        <v>0</v>
      </c>
      <c r="H53" s="72"/>
      <c r="I53" s="411"/>
      <c r="J53" s="413"/>
      <c r="K53" s="413"/>
      <c r="L53" s="413"/>
      <c r="M53" s="379"/>
      <c r="N53" s="379"/>
      <c r="O53" s="413"/>
      <c r="P53" s="413"/>
      <c r="Q53" s="413"/>
      <c r="R53" s="379"/>
      <c r="S53" s="413"/>
      <c r="T53" s="413"/>
      <c r="U53" s="423"/>
      <c r="Z53" s="29">
        <f t="shared" si="11"/>
        <v>0</v>
      </c>
      <c r="AA53" s="29">
        <f t="shared" si="12"/>
        <v>0</v>
      </c>
      <c r="AB53" s="34">
        <f t="shared" si="13"/>
        <v>0</v>
      </c>
      <c r="AC53" s="29">
        <f t="shared" si="14"/>
        <v>0</v>
      </c>
      <c r="AD53" s="29">
        <f t="shared" si="15"/>
        <v>0</v>
      </c>
      <c r="AE53" s="34">
        <f t="shared" si="16"/>
        <v>0</v>
      </c>
      <c r="AF53" s="29">
        <f t="shared" si="17"/>
        <v>0</v>
      </c>
      <c r="AG53" s="29">
        <f t="shared" si="18"/>
        <v>0</v>
      </c>
      <c r="AH53" s="29">
        <f t="shared" si="19"/>
        <v>0</v>
      </c>
      <c r="AI53" s="34">
        <f t="shared" si="20"/>
        <v>0</v>
      </c>
      <c r="AJ53" s="29">
        <f t="shared" si="21"/>
        <v>0</v>
      </c>
      <c r="AK53" s="34">
        <f t="shared" si="22"/>
        <v>0</v>
      </c>
    </row>
    <row r="54" spans="1:37">
      <c r="A54" s="380">
        <f>'Gross Service Units'!C56</f>
        <v>0</v>
      </c>
      <c r="B54" s="381">
        <f>'Gross Service Units'!D56</f>
        <v>0</v>
      </c>
      <c r="C54" s="382">
        <f>'Gross Service Units'!B56</f>
        <v>0</v>
      </c>
      <c r="D54" s="217" t="e">
        <f>'Gross Service Units'!K56</f>
        <v>#N/A</v>
      </c>
      <c r="E54" s="217">
        <f>'Gross Service Units'!E56</f>
        <v>0</v>
      </c>
      <c r="F54" s="414">
        <f>'Gross Service Units'!Q56</f>
        <v>0</v>
      </c>
      <c r="G54" s="72">
        <f t="shared" si="10"/>
        <v>0</v>
      </c>
      <c r="H54" s="72"/>
      <c r="I54" s="411"/>
      <c r="J54" s="413"/>
      <c r="K54" s="413"/>
      <c r="L54" s="413"/>
      <c r="M54" s="379"/>
      <c r="N54" s="379"/>
      <c r="O54" s="413"/>
      <c r="P54" s="379"/>
      <c r="Q54" s="413"/>
      <c r="R54" s="379"/>
      <c r="S54" s="413"/>
      <c r="T54" s="413"/>
      <c r="U54" s="423"/>
      <c r="Z54" s="29">
        <f t="shared" si="11"/>
        <v>0</v>
      </c>
      <c r="AA54" s="29">
        <f t="shared" si="12"/>
        <v>0</v>
      </c>
      <c r="AB54" s="34">
        <f t="shared" si="13"/>
        <v>0</v>
      </c>
      <c r="AC54" s="29">
        <f t="shared" si="14"/>
        <v>0</v>
      </c>
      <c r="AD54" s="29">
        <f t="shared" si="15"/>
        <v>0</v>
      </c>
      <c r="AE54" s="34">
        <f t="shared" si="16"/>
        <v>0</v>
      </c>
      <c r="AF54" s="29">
        <f t="shared" si="17"/>
        <v>0</v>
      </c>
      <c r="AG54" s="29">
        <f t="shared" si="18"/>
        <v>0</v>
      </c>
      <c r="AH54" s="29">
        <f t="shared" si="19"/>
        <v>0</v>
      </c>
      <c r="AI54" s="34">
        <f t="shared" si="20"/>
        <v>0</v>
      </c>
      <c r="AJ54" s="29">
        <f t="shared" si="21"/>
        <v>0</v>
      </c>
      <c r="AK54" s="34">
        <f t="shared" si="22"/>
        <v>0</v>
      </c>
    </row>
    <row r="55" spans="1:37">
      <c r="A55" s="380">
        <f>'Gross Service Units'!C57</f>
        <v>0</v>
      </c>
      <c r="B55" s="381">
        <f>'Gross Service Units'!D57</f>
        <v>0</v>
      </c>
      <c r="C55" s="382">
        <f>'Gross Service Units'!B57</f>
        <v>0</v>
      </c>
      <c r="D55" s="217" t="e">
        <f>'Gross Service Units'!K57</f>
        <v>#N/A</v>
      </c>
      <c r="E55" s="217">
        <f>'Gross Service Units'!E57</f>
        <v>0</v>
      </c>
      <c r="F55" s="414">
        <f>'Gross Service Units'!Q57</f>
        <v>0</v>
      </c>
      <c r="G55" s="72">
        <f t="shared" si="10"/>
        <v>0</v>
      </c>
      <c r="H55" s="72"/>
      <c r="I55" s="411"/>
      <c r="J55" s="413"/>
      <c r="K55" s="413"/>
      <c r="L55" s="413"/>
      <c r="M55" s="379"/>
      <c r="N55" s="379"/>
      <c r="O55" s="413"/>
      <c r="P55" s="379"/>
      <c r="Q55" s="413"/>
      <c r="R55" s="379"/>
      <c r="S55" s="413"/>
      <c r="T55" s="413"/>
      <c r="U55" s="423"/>
      <c r="Z55" s="29">
        <f t="shared" si="11"/>
        <v>0</v>
      </c>
      <c r="AA55" s="29">
        <f t="shared" si="12"/>
        <v>0</v>
      </c>
      <c r="AB55" s="34">
        <f t="shared" si="13"/>
        <v>0</v>
      </c>
      <c r="AC55" s="29">
        <f t="shared" si="14"/>
        <v>0</v>
      </c>
      <c r="AD55" s="29">
        <f t="shared" si="15"/>
        <v>0</v>
      </c>
      <c r="AE55" s="34">
        <f t="shared" si="16"/>
        <v>0</v>
      </c>
      <c r="AF55" s="29">
        <f t="shared" si="17"/>
        <v>0</v>
      </c>
      <c r="AG55" s="29">
        <f t="shared" si="18"/>
        <v>0</v>
      </c>
      <c r="AH55" s="29">
        <f t="shared" si="19"/>
        <v>0</v>
      </c>
      <c r="AI55" s="34">
        <f t="shared" si="20"/>
        <v>0</v>
      </c>
      <c r="AJ55" s="29">
        <f t="shared" si="21"/>
        <v>0</v>
      </c>
      <c r="AK55" s="34">
        <f t="shared" si="22"/>
        <v>0</v>
      </c>
    </row>
    <row r="56" spans="1:37">
      <c r="A56" s="380">
        <f>'Gross Service Units'!C58</f>
        <v>0</v>
      </c>
      <c r="B56" s="381">
        <f>'Gross Service Units'!D58</f>
        <v>0</v>
      </c>
      <c r="C56" s="382">
        <f>'Gross Service Units'!B58</f>
        <v>0</v>
      </c>
      <c r="D56" s="217" t="e">
        <f>'Gross Service Units'!K58</f>
        <v>#N/A</v>
      </c>
      <c r="E56" s="217">
        <f>'Gross Service Units'!E58</f>
        <v>0</v>
      </c>
      <c r="F56" s="414">
        <f>'Gross Service Units'!Q58</f>
        <v>0</v>
      </c>
      <c r="G56" s="72">
        <f t="shared" si="10"/>
        <v>0</v>
      </c>
      <c r="H56" s="72"/>
      <c r="I56" s="411"/>
      <c r="J56" s="413"/>
      <c r="K56" s="413"/>
      <c r="L56" s="413"/>
      <c r="M56" s="379"/>
      <c r="N56" s="379"/>
      <c r="O56" s="413"/>
      <c r="P56" s="379"/>
      <c r="Q56" s="413"/>
      <c r="R56" s="379"/>
      <c r="S56" s="413"/>
      <c r="T56" s="413"/>
      <c r="U56" s="423"/>
      <c r="Z56" s="29">
        <f t="shared" si="11"/>
        <v>0</v>
      </c>
      <c r="AA56" s="29">
        <f t="shared" si="12"/>
        <v>0</v>
      </c>
      <c r="AB56" s="34">
        <f t="shared" si="13"/>
        <v>0</v>
      </c>
      <c r="AC56" s="29">
        <f t="shared" si="14"/>
        <v>0</v>
      </c>
      <c r="AD56" s="29">
        <f t="shared" si="15"/>
        <v>0</v>
      </c>
      <c r="AE56" s="34">
        <f t="shared" si="16"/>
        <v>0</v>
      </c>
      <c r="AF56" s="29">
        <f t="shared" si="17"/>
        <v>0</v>
      </c>
      <c r="AG56" s="29">
        <f t="shared" si="18"/>
        <v>0</v>
      </c>
      <c r="AH56" s="29">
        <f t="shared" si="19"/>
        <v>0</v>
      </c>
      <c r="AI56" s="34">
        <f t="shared" si="20"/>
        <v>0</v>
      </c>
      <c r="AJ56" s="29">
        <f t="shared" si="21"/>
        <v>0</v>
      </c>
      <c r="AK56" s="34">
        <f t="shared" si="22"/>
        <v>0</v>
      </c>
    </row>
    <row r="57" spans="1:37">
      <c r="A57" s="380">
        <f>'Gross Service Units'!C59</f>
        <v>0</v>
      </c>
      <c r="B57" s="381">
        <f>'Gross Service Units'!D59</f>
        <v>0</v>
      </c>
      <c r="C57" s="382">
        <f>'Gross Service Units'!B59</f>
        <v>0</v>
      </c>
      <c r="D57" s="217" t="e">
        <f>'Gross Service Units'!K59</f>
        <v>#N/A</v>
      </c>
      <c r="E57" s="217">
        <f>'Gross Service Units'!E59</f>
        <v>0</v>
      </c>
      <c r="F57" s="414">
        <f>'Gross Service Units'!Q59</f>
        <v>0</v>
      </c>
      <c r="G57" s="72">
        <f t="shared" si="10"/>
        <v>0</v>
      </c>
      <c r="H57" s="72"/>
      <c r="I57" s="411"/>
      <c r="J57" s="413"/>
      <c r="K57" s="413"/>
      <c r="L57" s="413"/>
      <c r="M57" s="379"/>
      <c r="N57" s="379"/>
      <c r="O57" s="413"/>
      <c r="P57" s="379"/>
      <c r="Q57" s="413"/>
      <c r="R57" s="379"/>
      <c r="S57" s="413"/>
      <c r="T57" s="413"/>
      <c r="U57" s="423"/>
      <c r="Z57" s="29">
        <f t="shared" si="11"/>
        <v>0</v>
      </c>
      <c r="AA57" s="29">
        <f t="shared" si="12"/>
        <v>0</v>
      </c>
      <c r="AB57" s="34">
        <f t="shared" si="13"/>
        <v>0</v>
      </c>
      <c r="AC57" s="29">
        <f t="shared" si="14"/>
        <v>0</v>
      </c>
      <c r="AD57" s="29">
        <f t="shared" si="15"/>
        <v>0</v>
      </c>
      <c r="AE57" s="34">
        <f t="shared" si="16"/>
        <v>0</v>
      </c>
      <c r="AF57" s="29">
        <f t="shared" si="17"/>
        <v>0</v>
      </c>
      <c r="AG57" s="29">
        <f t="shared" si="18"/>
        <v>0</v>
      </c>
      <c r="AH57" s="29">
        <f t="shared" si="19"/>
        <v>0</v>
      </c>
      <c r="AI57" s="34">
        <f t="shared" si="20"/>
        <v>0</v>
      </c>
      <c r="AJ57" s="29">
        <f t="shared" si="21"/>
        <v>0</v>
      </c>
      <c r="AK57" s="34">
        <f t="shared" si="22"/>
        <v>0</v>
      </c>
    </row>
    <row r="58" spans="1:37">
      <c r="A58" s="380">
        <f>'Gross Service Units'!C60</f>
        <v>0</v>
      </c>
      <c r="B58" s="381">
        <f>'Gross Service Units'!D60</f>
        <v>0</v>
      </c>
      <c r="C58" s="382">
        <f>'Gross Service Units'!B60</f>
        <v>0</v>
      </c>
      <c r="D58" s="217" t="e">
        <f>'Gross Service Units'!K60</f>
        <v>#N/A</v>
      </c>
      <c r="E58" s="217">
        <f>'Gross Service Units'!E60</f>
        <v>0</v>
      </c>
      <c r="F58" s="414">
        <f>'Gross Service Units'!Q60</f>
        <v>0</v>
      </c>
      <c r="G58" s="72">
        <f t="shared" si="10"/>
        <v>0</v>
      </c>
      <c r="H58" s="72"/>
      <c r="I58" s="411"/>
      <c r="J58" s="413"/>
      <c r="K58" s="413"/>
      <c r="L58" s="413"/>
      <c r="M58" s="379"/>
      <c r="N58" s="379"/>
      <c r="O58" s="413"/>
      <c r="P58" s="379"/>
      <c r="Q58" s="413"/>
      <c r="R58" s="379"/>
      <c r="S58" s="413"/>
      <c r="T58" s="413"/>
      <c r="U58" s="423"/>
      <c r="Z58" s="29">
        <f t="shared" si="11"/>
        <v>0</v>
      </c>
      <c r="AA58" s="29">
        <f t="shared" si="12"/>
        <v>0</v>
      </c>
      <c r="AB58" s="34">
        <f t="shared" si="13"/>
        <v>0</v>
      </c>
      <c r="AC58" s="29">
        <f t="shared" si="14"/>
        <v>0</v>
      </c>
      <c r="AD58" s="29">
        <f t="shared" si="15"/>
        <v>0</v>
      </c>
      <c r="AE58" s="34">
        <f t="shared" si="16"/>
        <v>0</v>
      </c>
      <c r="AF58" s="29">
        <f t="shared" si="17"/>
        <v>0</v>
      </c>
      <c r="AG58" s="29">
        <f t="shared" si="18"/>
        <v>0</v>
      </c>
      <c r="AH58" s="29">
        <f t="shared" si="19"/>
        <v>0</v>
      </c>
      <c r="AI58" s="34">
        <f t="shared" si="20"/>
        <v>0</v>
      </c>
      <c r="AJ58" s="29">
        <f t="shared" si="21"/>
        <v>0</v>
      </c>
      <c r="AK58" s="34">
        <f t="shared" si="22"/>
        <v>0</v>
      </c>
    </row>
    <row r="59" spans="1:37">
      <c r="A59" s="380">
        <f>'Gross Service Units'!C61</f>
        <v>0</v>
      </c>
      <c r="B59" s="381">
        <f>'Gross Service Units'!D61</f>
        <v>0</v>
      </c>
      <c r="C59" s="382">
        <f>'Gross Service Units'!B61</f>
        <v>0</v>
      </c>
      <c r="D59" s="217" t="e">
        <f>'Gross Service Units'!K61</f>
        <v>#N/A</v>
      </c>
      <c r="E59" s="217">
        <f>'Gross Service Units'!E61</f>
        <v>0</v>
      </c>
      <c r="F59" s="414">
        <f>'Gross Service Units'!Q61</f>
        <v>0</v>
      </c>
      <c r="G59" s="72">
        <f t="shared" si="10"/>
        <v>0</v>
      </c>
      <c r="H59" s="72"/>
      <c r="I59" s="411"/>
      <c r="J59" s="413"/>
      <c r="K59" s="413"/>
      <c r="L59" s="413"/>
      <c r="M59" s="379"/>
      <c r="N59" s="379"/>
      <c r="O59" s="413"/>
      <c r="P59" s="379"/>
      <c r="Q59" s="413"/>
      <c r="R59" s="379"/>
      <c r="S59" s="413"/>
      <c r="T59" s="413"/>
      <c r="U59" s="423"/>
      <c r="Z59" s="29">
        <f t="shared" si="11"/>
        <v>0</v>
      </c>
      <c r="AA59" s="29">
        <f t="shared" si="12"/>
        <v>0</v>
      </c>
      <c r="AB59" s="34">
        <f t="shared" si="13"/>
        <v>0</v>
      </c>
      <c r="AC59" s="29">
        <f t="shared" si="14"/>
        <v>0</v>
      </c>
      <c r="AD59" s="29">
        <f t="shared" si="15"/>
        <v>0</v>
      </c>
      <c r="AE59" s="34">
        <f t="shared" si="16"/>
        <v>0</v>
      </c>
      <c r="AF59" s="29">
        <f t="shared" si="17"/>
        <v>0</v>
      </c>
      <c r="AG59" s="29">
        <f t="shared" si="18"/>
        <v>0</v>
      </c>
      <c r="AH59" s="29">
        <f t="shared" si="19"/>
        <v>0</v>
      </c>
      <c r="AI59" s="34">
        <f t="shared" si="20"/>
        <v>0</v>
      </c>
      <c r="AJ59" s="29">
        <f t="shared" si="21"/>
        <v>0</v>
      </c>
      <c r="AK59" s="34">
        <f t="shared" si="22"/>
        <v>0</v>
      </c>
    </row>
    <row r="60" spans="1:37">
      <c r="A60" s="380">
        <f>'Gross Service Units'!C62</f>
        <v>0</v>
      </c>
      <c r="B60" s="381">
        <f>'Gross Service Units'!D62</f>
        <v>0</v>
      </c>
      <c r="C60" s="382">
        <f>'Gross Service Units'!B62</f>
        <v>0</v>
      </c>
      <c r="D60" s="217" t="e">
        <f>'Gross Service Units'!K62</f>
        <v>#N/A</v>
      </c>
      <c r="E60" s="217">
        <f>'Gross Service Units'!E62</f>
        <v>0</v>
      </c>
      <c r="F60" s="414">
        <f>'Gross Service Units'!Q62</f>
        <v>0</v>
      </c>
      <c r="G60" s="72">
        <f t="shared" si="10"/>
        <v>0</v>
      </c>
      <c r="H60" s="72"/>
      <c r="I60" s="411"/>
      <c r="J60" s="413"/>
      <c r="K60" s="413"/>
      <c r="L60" s="413"/>
      <c r="M60" s="379"/>
      <c r="N60" s="379"/>
      <c r="O60" s="413"/>
      <c r="P60" s="379"/>
      <c r="Q60" s="413"/>
      <c r="R60" s="379"/>
      <c r="S60" s="413"/>
      <c r="T60" s="413"/>
      <c r="U60" s="423"/>
      <c r="Z60" s="29">
        <f t="shared" si="11"/>
        <v>0</v>
      </c>
      <c r="AA60" s="29">
        <f t="shared" si="12"/>
        <v>0</v>
      </c>
      <c r="AB60" s="34">
        <f t="shared" si="13"/>
        <v>0</v>
      </c>
      <c r="AC60" s="29">
        <f t="shared" si="14"/>
        <v>0</v>
      </c>
      <c r="AD60" s="29">
        <f t="shared" si="15"/>
        <v>0</v>
      </c>
      <c r="AE60" s="34">
        <f t="shared" si="16"/>
        <v>0</v>
      </c>
      <c r="AF60" s="29">
        <f t="shared" si="17"/>
        <v>0</v>
      </c>
      <c r="AG60" s="29">
        <f t="shared" si="18"/>
        <v>0</v>
      </c>
      <c r="AH60" s="29">
        <f t="shared" si="19"/>
        <v>0</v>
      </c>
      <c r="AI60" s="34">
        <f t="shared" si="20"/>
        <v>0</v>
      </c>
      <c r="AJ60" s="29">
        <f t="shared" si="21"/>
        <v>0</v>
      </c>
      <c r="AK60" s="34">
        <f t="shared" si="22"/>
        <v>0</v>
      </c>
    </row>
    <row r="61" spans="1:37">
      <c r="A61" s="380">
        <f>'Gross Service Units'!C63</f>
        <v>0</v>
      </c>
      <c r="B61" s="381">
        <f>'Gross Service Units'!D63</f>
        <v>0</v>
      </c>
      <c r="C61" s="382">
        <f>'Gross Service Units'!B63</f>
        <v>0</v>
      </c>
      <c r="D61" s="217" t="e">
        <f>'Gross Service Units'!K63</f>
        <v>#N/A</v>
      </c>
      <c r="E61" s="217">
        <f>'Gross Service Units'!E63</f>
        <v>0</v>
      </c>
      <c r="F61" s="414">
        <f>'Gross Service Units'!Q63</f>
        <v>0</v>
      </c>
      <c r="G61" s="72">
        <f t="shared" si="10"/>
        <v>0</v>
      </c>
      <c r="H61" s="72"/>
      <c r="I61" s="411"/>
      <c r="J61" s="413"/>
      <c r="K61" s="413"/>
      <c r="L61" s="413"/>
      <c r="M61" s="379"/>
      <c r="N61" s="379"/>
      <c r="O61" s="413"/>
      <c r="P61" s="379"/>
      <c r="Q61" s="413"/>
      <c r="R61" s="379"/>
      <c r="S61" s="413"/>
      <c r="T61" s="413"/>
      <c r="U61" s="423"/>
      <c r="Z61" s="29">
        <f t="shared" si="11"/>
        <v>0</v>
      </c>
      <c r="AA61" s="29">
        <f t="shared" si="12"/>
        <v>0</v>
      </c>
      <c r="AB61" s="34">
        <f t="shared" si="13"/>
        <v>0</v>
      </c>
      <c r="AC61" s="29">
        <f t="shared" si="14"/>
        <v>0</v>
      </c>
      <c r="AD61" s="29">
        <f t="shared" si="15"/>
        <v>0</v>
      </c>
      <c r="AE61" s="34">
        <f t="shared" si="16"/>
        <v>0</v>
      </c>
      <c r="AF61" s="29">
        <f t="shared" si="17"/>
        <v>0</v>
      </c>
      <c r="AG61" s="29">
        <f t="shared" si="18"/>
        <v>0</v>
      </c>
      <c r="AH61" s="29">
        <f t="shared" si="19"/>
        <v>0</v>
      </c>
      <c r="AI61" s="34">
        <f t="shared" si="20"/>
        <v>0</v>
      </c>
      <c r="AJ61" s="29">
        <f t="shared" si="21"/>
        <v>0</v>
      </c>
      <c r="AK61" s="34">
        <f t="shared" si="22"/>
        <v>0</v>
      </c>
    </row>
    <row r="62" spans="1:37">
      <c r="A62" s="380">
        <f>'Gross Service Units'!C64</f>
        <v>0</v>
      </c>
      <c r="B62" s="381">
        <f>'Gross Service Units'!D64</f>
        <v>0</v>
      </c>
      <c r="C62" s="382">
        <f>'Gross Service Units'!B64</f>
        <v>0</v>
      </c>
      <c r="D62" s="217" t="e">
        <f>'Gross Service Units'!K64</f>
        <v>#N/A</v>
      </c>
      <c r="E62" s="217">
        <f>'Gross Service Units'!E64</f>
        <v>0</v>
      </c>
      <c r="F62" s="414">
        <f>'Gross Service Units'!Q64</f>
        <v>0</v>
      </c>
      <c r="G62" s="72">
        <f t="shared" si="10"/>
        <v>0</v>
      </c>
      <c r="H62" s="72"/>
      <c r="I62" s="411"/>
      <c r="J62" s="413"/>
      <c r="K62" s="413"/>
      <c r="L62" s="413"/>
      <c r="M62" s="379"/>
      <c r="N62" s="379"/>
      <c r="O62" s="413"/>
      <c r="P62" s="379"/>
      <c r="Q62" s="413"/>
      <c r="R62" s="379"/>
      <c r="S62" s="413"/>
      <c r="T62" s="413"/>
      <c r="U62" s="423"/>
      <c r="Z62" s="29">
        <f t="shared" si="11"/>
        <v>0</v>
      </c>
      <c r="AA62" s="29">
        <f t="shared" si="12"/>
        <v>0</v>
      </c>
      <c r="AB62" s="34">
        <f t="shared" si="13"/>
        <v>0</v>
      </c>
      <c r="AC62" s="29">
        <f t="shared" si="14"/>
        <v>0</v>
      </c>
      <c r="AD62" s="29">
        <f t="shared" si="15"/>
        <v>0</v>
      </c>
      <c r="AE62" s="34">
        <f t="shared" si="16"/>
        <v>0</v>
      </c>
      <c r="AF62" s="29">
        <f t="shared" si="17"/>
        <v>0</v>
      </c>
      <c r="AG62" s="29">
        <f t="shared" si="18"/>
        <v>0</v>
      </c>
      <c r="AH62" s="29">
        <f t="shared" si="19"/>
        <v>0</v>
      </c>
      <c r="AI62" s="34">
        <f t="shared" si="20"/>
        <v>0</v>
      </c>
      <c r="AJ62" s="29">
        <f t="shared" si="21"/>
        <v>0</v>
      </c>
      <c r="AK62" s="34">
        <f t="shared" si="22"/>
        <v>0</v>
      </c>
    </row>
    <row r="63" spans="1:37">
      <c r="A63" s="380">
        <f>'Gross Service Units'!C65</f>
        <v>0</v>
      </c>
      <c r="B63" s="381">
        <f>'Gross Service Units'!D65</f>
        <v>0</v>
      </c>
      <c r="C63" s="382">
        <f>'Gross Service Units'!B65</f>
        <v>0</v>
      </c>
      <c r="D63" s="217" t="e">
        <f>'Gross Service Units'!K65</f>
        <v>#N/A</v>
      </c>
      <c r="E63" s="217">
        <f>'Gross Service Units'!E65</f>
        <v>0</v>
      </c>
      <c r="F63" s="414">
        <f>'Gross Service Units'!Q65</f>
        <v>0</v>
      </c>
      <c r="G63" s="72">
        <f t="shared" si="10"/>
        <v>0</v>
      </c>
      <c r="H63" s="72"/>
      <c r="I63" s="411"/>
      <c r="J63" s="413"/>
      <c r="K63" s="413"/>
      <c r="L63" s="413"/>
      <c r="M63" s="379"/>
      <c r="N63" s="379"/>
      <c r="O63" s="413"/>
      <c r="P63" s="379"/>
      <c r="Q63" s="413"/>
      <c r="R63" s="379"/>
      <c r="S63" s="413"/>
      <c r="T63" s="413"/>
      <c r="U63" s="423"/>
      <c r="Z63" s="29">
        <f t="shared" si="11"/>
        <v>0</v>
      </c>
      <c r="AA63" s="29">
        <f t="shared" si="12"/>
        <v>0</v>
      </c>
      <c r="AB63" s="34">
        <f t="shared" si="13"/>
        <v>0</v>
      </c>
      <c r="AC63" s="29">
        <f t="shared" si="14"/>
        <v>0</v>
      </c>
      <c r="AD63" s="29">
        <f t="shared" si="15"/>
        <v>0</v>
      </c>
      <c r="AE63" s="34">
        <f t="shared" si="16"/>
        <v>0</v>
      </c>
      <c r="AF63" s="29">
        <f t="shared" si="17"/>
        <v>0</v>
      </c>
      <c r="AG63" s="29">
        <f t="shared" si="18"/>
        <v>0</v>
      </c>
      <c r="AH63" s="29">
        <f t="shared" si="19"/>
        <v>0</v>
      </c>
      <c r="AI63" s="34">
        <f t="shared" si="20"/>
        <v>0</v>
      </c>
      <c r="AJ63" s="29">
        <f t="shared" si="21"/>
        <v>0</v>
      </c>
      <c r="AK63" s="34">
        <f t="shared" si="22"/>
        <v>0</v>
      </c>
    </row>
    <row r="64" spans="1:37">
      <c r="A64" s="380">
        <f>'Gross Service Units'!C66</f>
        <v>0</v>
      </c>
      <c r="B64" s="381">
        <f>'Gross Service Units'!D66</f>
        <v>0</v>
      </c>
      <c r="C64" s="382">
        <f>'Gross Service Units'!B66</f>
        <v>0</v>
      </c>
      <c r="D64" s="217" t="e">
        <f>'Gross Service Units'!K66</f>
        <v>#N/A</v>
      </c>
      <c r="E64" s="217">
        <f>'Gross Service Units'!E66</f>
        <v>0</v>
      </c>
      <c r="F64" s="414">
        <f>'Gross Service Units'!Q66</f>
        <v>0</v>
      </c>
      <c r="G64" s="72">
        <f t="shared" si="10"/>
        <v>0</v>
      </c>
      <c r="H64" s="72"/>
      <c r="I64" s="411"/>
      <c r="J64" s="413"/>
      <c r="K64" s="413"/>
      <c r="L64" s="413"/>
      <c r="M64" s="379"/>
      <c r="N64" s="379"/>
      <c r="O64" s="413"/>
      <c r="P64" s="379"/>
      <c r="Q64" s="413"/>
      <c r="R64" s="379"/>
      <c r="S64" s="413"/>
      <c r="T64" s="413"/>
      <c r="U64" s="423"/>
      <c r="Z64" s="29">
        <f t="shared" si="11"/>
        <v>0</v>
      </c>
      <c r="AA64" s="29">
        <f t="shared" si="12"/>
        <v>0</v>
      </c>
      <c r="AB64" s="34">
        <f t="shared" si="13"/>
        <v>0</v>
      </c>
      <c r="AC64" s="29">
        <f t="shared" si="14"/>
        <v>0</v>
      </c>
      <c r="AD64" s="29">
        <f t="shared" si="15"/>
        <v>0</v>
      </c>
      <c r="AE64" s="34">
        <f t="shared" si="16"/>
        <v>0</v>
      </c>
      <c r="AF64" s="29">
        <f t="shared" si="17"/>
        <v>0</v>
      </c>
      <c r="AG64" s="29">
        <f t="shared" si="18"/>
        <v>0</v>
      </c>
      <c r="AH64" s="29">
        <f t="shared" si="19"/>
        <v>0</v>
      </c>
      <c r="AI64" s="34">
        <f t="shared" si="20"/>
        <v>0</v>
      </c>
      <c r="AJ64" s="29">
        <f t="shared" si="21"/>
        <v>0</v>
      </c>
      <c r="AK64" s="34">
        <f t="shared" si="22"/>
        <v>0</v>
      </c>
    </row>
    <row r="65" spans="1:37">
      <c r="A65" s="380">
        <f>'Gross Service Units'!C67</f>
        <v>0</v>
      </c>
      <c r="B65" s="381">
        <f>'Gross Service Units'!D67</f>
        <v>0</v>
      </c>
      <c r="C65" s="382">
        <f>'Gross Service Units'!B67</f>
        <v>0</v>
      </c>
      <c r="D65" s="217" t="e">
        <f>'Gross Service Units'!K67</f>
        <v>#N/A</v>
      </c>
      <c r="E65" s="217">
        <f>'Gross Service Units'!E67</f>
        <v>0</v>
      </c>
      <c r="F65" s="414">
        <f>'Gross Service Units'!Q67</f>
        <v>0</v>
      </c>
      <c r="G65" s="72">
        <f t="shared" si="10"/>
        <v>0</v>
      </c>
      <c r="H65" s="72"/>
      <c r="I65" s="411"/>
      <c r="J65" s="413"/>
      <c r="K65" s="413"/>
      <c r="L65" s="413"/>
      <c r="M65" s="379"/>
      <c r="N65" s="379"/>
      <c r="O65" s="413"/>
      <c r="P65" s="379"/>
      <c r="Q65" s="413"/>
      <c r="R65" s="379"/>
      <c r="S65" s="413"/>
      <c r="T65" s="413"/>
      <c r="U65" s="423"/>
      <c r="Z65" s="29">
        <f t="shared" si="11"/>
        <v>0</v>
      </c>
      <c r="AA65" s="29">
        <f t="shared" si="12"/>
        <v>0</v>
      </c>
      <c r="AB65" s="34">
        <f t="shared" si="13"/>
        <v>0</v>
      </c>
      <c r="AC65" s="29">
        <f t="shared" si="14"/>
        <v>0</v>
      </c>
      <c r="AD65" s="29">
        <f t="shared" si="15"/>
        <v>0</v>
      </c>
      <c r="AE65" s="34">
        <f t="shared" si="16"/>
        <v>0</v>
      </c>
      <c r="AF65" s="29">
        <f t="shared" si="17"/>
        <v>0</v>
      </c>
      <c r="AG65" s="29">
        <f t="shared" si="18"/>
        <v>0</v>
      </c>
      <c r="AH65" s="29">
        <f t="shared" si="19"/>
        <v>0</v>
      </c>
      <c r="AI65" s="34">
        <f t="shared" si="20"/>
        <v>0</v>
      </c>
      <c r="AJ65" s="29">
        <f t="shared" si="21"/>
        <v>0</v>
      </c>
      <c r="AK65" s="34">
        <f t="shared" si="22"/>
        <v>0</v>
      </c>
    </row>
    <row r="66" spans="1:37">
      <c r="A66" s="380">
        <f>'Gross Service Units'!C68</f>
        <v>0</v>
      </c>
      <c r="B66" s="381">
        <f>'Gross Service Units'!D68</f>
        <v>0</v>
      </c>
      <c r="C66" s="382">
        <f>'Gross Service Units'!B68</f>
        <v>0</v>
      </c>
      <c r="D66" s="217" t="e">
        <f>'Gross Service Units'!K68</f>
        <v>#N/A</v>
      </c>
      <c r="E66" s="217">
        <f>'Gross Service Units'!E68</f>
        <v>0</v>
      </c>
      <c r="F66" s="414">
        <f>'Gross Service Units'!Q68</f>
        <v>0</v>
      </c>
      <c r="G66" s="72">
        <f t="shared" si="10"/>
        <v>0</v>
      </c>
      <c r="H66" s="72"/>
      <c r="I66" s="411"/>
      <c r="J66" s="413"/>
      <c r="K66" s="413"/>
      <c r="L66" s="413"/>
      <c r="M66" s="379"/>
      <c r="N66" s="379"/>
      <c r="O66" s="413"/>
      <c r="P66" s="379"/>
      <c r="Q66" s="413"/>
      <c r="R66" s="379"/>
      <c r="S66" s="413"/>
      <c r="T66" s="413"/>
      <c r="U66" s="423"/>
      <c r="Z66" s="29">
        <f t="shared" si="11"/>
        <v>0</v>
      </c>
      <c r="AA66" s="29">
        <f t="shared" si="12"/>
        <v>0</v>
      </c>
      <c r="AB66" s="34">
        <f t="shared" si="13"/>
        <v>0</v>
      </c>
      <c r="AC66" s="29">
        <f t="shared" si="14"/>
        <v>0</v>
      </c>
      <c r="AD66" s="29">
        <f t="shared" si="15"/>
        <v>0</v>
      </c>
      <c r="AE66" s="34">
        <f t="shared" si="16"/>
        <v>0</v>
      </c>
      <c r="AF66" s="29">
        <f t="shared" si="17"/>
        <v>0</v>
      </c>
      <c r="AG66" s="29">
        <f t="shared" si="18"/>
        <v>0</v>
      </c>
      <c r="AH66" s="29">
        <f t="shared" si="19"/>
        <v>0</v>
      </c>
      <c r="AI66" s="34">
        <f t="shared" si="20"/>
        <v>0</v>
      </c>
      <c r="AJ66" s="29">
        <f t="shared" si="21"/>
        <v>0</v>
      </c>
      <c r="AK66" s="34">
        <f t="shared" si="22"/>
        <v>0</v>
      </c>
    </row>
    <row r="67" spans="1:37">
      <c r="A67" s="380">
        <f>'Gross Service Units'!C69</f>
        <v>0</v>
      </c>
      <c r="B67" s="381">
        <f>'Gross Service Units'!D69</f>
        <v>0</v>
      </c>
      <c r="C67" s="382">
        <f>'Gross Service Units'!B69</f>
        <v>0</v>
      </c>
      <c r="D67" s="217" t="e">
        <f>'Gross Service Units'!K69</f>
        <v>#N/A</v>
      </c>
      <c r="E67" s="217">
        <f>'Gross Service Units'!E69</f>
        <v>0</v>
      </c>
      <c r="F67" s="414">
        <f>'Gross Service Units'!Q69</f>
        <v>0</v>
      </c>
      <c r="G67" s="72">
        <f t="shared" si="10"/>
        <v>0</v>
      </c>
      <c r="H67" s="72"/>
      <c r="I67" s="411"/>
      <c r="J67" s="413"/>
      <c r="K67" s="413"/>
      <c r="L67" s="413"/>
      <c r="M67" s="379"/>
      <c r="N67" s="379"/>
      <c r="O67" s="413"/>
      <c r="P67" s="379"/>
      <c r="Q67" s="413"/>
      <c r="R67" s="379"/>
      <c r="S67" s="413"/>
      <c r="T67" s="413"/>
      <c r="U67" s="423"/>
      <c r="Z67" s="29">
        <f t="shared" si="11"/>
        <v>0</v>
      </c>
      <c r="AA67" s="29">
        <f t="shared" si="12"/>
        <v>0</v>
      </c>
      <c r="AB67" s="34">
        <f t="shared" si="13"/>
        <v>0</v>
      </c>
      <c r="AC67" s="29">
        <f t="shared" si="14"/>
        <v>0</v>
      </c>
      <c r="AD67" s="29">
        <f t="shared" si="15"/>
        <v>0</v>
      </c>
      <c r="AE67" s="34">
        <f t="shared" si="16"/>
        <v>0</v>
      </c>
      <c r="AF67" s="29">
        <f t="shared" si="17"/>
        <v>0</v>
      </c>
      <c r="AG67" s="29">
        <f t="shared" si="18"/>
        <v>0</v>
      </c>
      <c r="AH67" s="29">
        <f t="shared" si="19"/>
        <v>0</v>
      </c>
      <c r="AI67" s="34">
        <f t="shared" si="20"/>
        <v>0</v>
      </c>
      <c r="AJ67" s="29">
        <f t="shared" si="21"/>
        <v>0</v>
      </c>
      <c r="AK67" s="34">
        <f t="shared" si="22"/>
        <v>0</v>
      </c>
    </row>
    <row r="68" spans="1:37">
      <c r="A68" s="380">
        <f>'Gross Service Units'!C70</f>
        <v>0</v>
      </c>
      <c r="B68" s="381">
        <f>'Gross Service Units'!D70</f>
        <v>0</v>
      </c>
      <c r="C68" s="382">
        <f>'Gross Service Units'!B70</f>
        <v>0</v>
      </c>
      <c r="D68" s="217" t="e">
        <f>'Gross Service Units'!K70</f>
        <v>#N/A</v>
      </c>
      <c r="E68" s="217">
        <f>'Gross Service Units'!E70</f>
        <v>0</v>
      </c>
      <c r="F68" s="414">
        <f>'Gross Service Units'!Q70</f>
        <v>0</v>
      </c>
      <c r="G68" s="72">
        <f t="shared" si="10"/>
        <v>0</v>
      </c>
      <c r="H68" s="72"/>
      <c r="I68" s="411"/>
      <c r="J68" s="413"/>
      <c r="K68" s="413"/>
      <c r="L68" s="413"/>
      <c r="M68" s="379"/>
      <c r="N68" s="379"/>
      <c r="O68" s="413"/>
      <c r="P68" s="379"/>
      <c r="Q68" s="413"/>
      <c r="R68" s="379"/>
      <c r="S68" s="413"/>
      <c r="T68" s="413"/>
      <c r="U68" s="423"/>
      <c r="Z68" s="29">
        <f t="shared" si="11"/>
        <v>0</v>
      </c>
      <c r="AA68" s="29">
        <f t="shared" si="12"/>
        <v>0</v>
      </c>
      <c r="AB68" s="34">
        <f t="shared" si="13"/>
        <v>0</v>
      </c>
      <c r="AC68" s="29">
        <f t="shared" si="14"/>
        <v>0</v>
      </c>
      <c r="AD68" s="29">
        <f t="shared" si="15"/>
        <v>0</v>
      </c>
      <c r="AE68" s="34">
        <f t="shared" si="16"/>
        <v>0</v>
      </c>
      <c r="AF68" s="29">
        <f t="shared" si="17"/>
        <v>0</v>
      </c>
      <c r="AG68" s="29">
        <f t="shared" si="18"/>
        <v>0</v>
      </c>
      <c r="AH68" s="29">
        <f t="shared" si="19"/>
        <v>0</v>
      </c>
      <c r="AI68" s="34">
        <f t="shared" si="20"/>
        <v>0</v>
      </c>
      <c r="AJ68" s="29">
        <f t="shared" si="21"/>
        <v>0</v>
      </c>
      <c r="AK68" s="34">
        <f t="shared" si="22"/>
        <v>0</v>
      </c>
    </row>
    <row r="69" spans="1:37">
      <c r="A69" s="380">
        <f>'Gross Service Units'!C71</f>
        <v>0</v>
      </c>
      <c r="B69" s="381">
        <f>'Gross Service Units'!D71</f>
        <v>0</v>
      </c>
      <c r="C69" s="382">
        <f>'Gross Service Units'!B71</f>
        <v>0</v>
      </c>
      <c r="D69" s="217" t="e">
        <f>'Gross Service Units'!K71</f>
        <v>#N/A</v>
      </c>
      <c r="E69" s="217">
        <f>'Gross Service Units'!E71</f>
        <v>0</v>
      </c>
      <c r="F69" s="414">
        <f>'Gross Service Units'!Q71</f>
        <v>0</v>
      </c>
      <c r="G69" s="72">
        <f t="shared" ref="G69:G100" si="23">SUM(I71:AK71)</f>
        <v>0</v>
      </c>
      <c r="H69" s="72"/>
      <c r="I69" s="411"/>
      <c r="J69" s="413"/>
      <c r="K69" s="413"/>
      <c r="L69" s="413"/>
      <c r="M69" s="379"/>
      <c r="N69" s="379"/>
      <c r="O69" s="413"/>
      <c r="P69" s="379"/>
      <c r="Q69" s="413"/>
      <c r="R69" s="379"/>
      <c r="S69" s="413"/>
      <c r="T69" s="413"/>
      <c r="U69" s="423"/>
      <c r="Z69" s="29">
        <f t="shared" ref="Z69:Z100" si="24">I69*$F69</f>
        <v>0</v>
      </c>
      <c r="AA69" s="29">
        <f t="shared" ref="AA69:AA100" si="25">J69*$F69</f>
        <v>0</v>
      </c>
      <c r="AB69" s="34">
        <f t="shared" ref="AB69:AB100" si="26">K69*$F69</f>
        <v>0</v>
      </c>
      <c r="AC69" s="29">
        <f t="shared" ref="AC69:AC100" si="27">L69*$F69</f>
        <v>0</v>
      </c>
      <c r="AD69" s="29">
        <f t="shared" ref="AD69:AD100" si="28">M69*$F69</f>
        <v>0</v>
      </c>
      <c r="AE69" s="34">
        <f t="shared" ref="AE69:AE100" si="29">N69*$F69</f>
        <v>0</v>
      </c>
      <c r="AF69" s="29">
        <f t="shared" ref="AF69:AF100" si="30">O69*$F69</f>
        <v>0</v>
      </c>
      <c r="AG69" s="29">
        <f t="shared" ref="AG69:AG100" si="31">P69*$F69</f>
        <v>0</v>
      </c>
      <c r="AH69" s="29">
        <f t="shared" ref="AH69:AH100" si="32">Q69*$F69</f>
        <v>0</v>
      </c>
      <c r="AI69" s="34">
        <f t="shared" ref="AI69:AI100" si="33">R69*$F69</f>
        <v>0</v>
      </c>
      <c r="AJ69" s="29">
        <f t="shared" ref="AJ69:AJ100" si="34">S69*$F69</f>
        <v>0</v>
      </c>
      <c r="AK69" s="34">
        <f t="shared" ref="AK69:AK100" si="35">T69*$F69</f>
        <v>0</v>
      </c>
    </row>
    <row r="70" spans="1:37">
      <c r="A70" s="380">
        <f>'Gross Service Units'!C72</f>
        <v>0</v>
      </c>
      <c r="B70" s="381">
        <f>'Gross Service Units'!D72</f>
        <v>0</v>
      </c>
      <c r="C70" s="382">
        <f>'Gross Service Units'!B72</f>
        <v>0</v>
      </c>
      <c r="D70" s="217" t="e">
        <f>'Gross Service Units'!K72</f>
        <v>#N/A</v>
      </c>
      <c r="E70" s="217">
        <f>'Gross Service Units'!E72</f>
        <v>0</v>
      </c>
      <c r="F70" s="414">
        <f>'Gross Service Units'!Q72</f>
        <v>0</v>
      </c>
      <c r="G70" s="72">
        <f t="shared" si="23"/>
        <v>0</v>
      </c>
      <c r="H70" s="72"/>
      <c r="I70" s="411"/>
      <c r="J70" s="413"/>
      <c r="K70" s="413"/>
      <c r="L70" s="413"/>
      <c r="M70" s="379"/>
      <c r="N70" s="379"/>
      <c r="O70" s="413"/>
      <c r="P70" s="379"/>
      <c r="Q70" s="413"/>
      <c r="R70" s="379"/>
      <c r="S70" s="413"/>
      <c r="T70" s="413"/>
      <c r="U70" s="423"/>
      <c r="Z70" s="29">
        <f t="shared" si="24"/>
        <v>0</v>
      </c>
      <c r="AA70" s="29">
        <f t="shared" si="25"/>
        <v>0</v>
      </c>
      <c r="AB70" s="34">
        <f t="shared" si="26"/>
        <v>0</v>
      </c>
      <c r="AC70" s="29">
        <f t="shared" si="27"/>
        <v>0</v>
      </c>
      <c r="AD70" s="29">
        <f t="shared" si="28"/>
        <v>0</v>
      </c>
      <c r="AE70" s="34">
        <f t="shared" si="29"/>
        <v>0</v>
      </c>
      <c r="AF70" s="29">
        <f t="shared" si="30"/>
        <v>0</v>
      </c>
      <c r="AG70" s="29">
        <f t="shared" si="31"/>
        <v>0</v>
      </c>
      <c r="AH70" s="29">
        <f t="shared" si="32"/>
        <v>0</v>
      </c>
      <c r="AI70" s="34">
        <f t="shared" si="33"/>
        <v>0</v>
      </c>
      <c r="AJ70" s="29">
        <f t="shared" si="34"/>
        <v>0</v>
      </c>
      <c r="AK70" s="34">
        <f t="shared" si="35"/>
        <v>0</v>
      </c>
    </row>
    <row r="71" spans="1:37">
      <c r="A71" s="380">
        <f>'Gross Service Units'!C73</f>
        <v>0</v>
      </c>
      <c r="B71" s="381">
        <f>'Gross Service Units'!D73</f>
        <v>0</v>
      </c>
      <c r="C71" s="382">
        <f>'Gross Service Units'!B73</f>
        <v>0</v>
      </c>
      <c r="D71" s="217" t="e">
        <f>'Gross Service Units'!K73</f>
        <v>#N/A</v>
      </c>
      <c r="E71" s="217">
        <f>'Gross Service Units'!E73</f>
        <v>0</v>
      </c>
      <c r="F71" s="414">
        <f>'Gross Service Units'!Q73</f>
        <v>0</v>
      </c>
      <c r="G71" s="72">
        <f t="shared" si="23"/>
        <v>0</v>
      </c>
      <c r="H71" s="72"/>
      <c r="I71" s="411"/>
      <c r="J71" s="413"/>
      <c r="K71" s="413"/>
      <c r="L71" s="413"/>
      <c r="M71" s="379"/>
      <c r="N71" s="379"/>
      <c r="O71" s="413"/>
      <c r="P71" s="379"/>
      <c r="Q71" s="413"/>
      <c r="R71" s="379"/>
      <c r="S71" s="413"/>
      <c r="T71" s="413"/>
      <c r="U71" s="423"/>
      <c r="Z71" s="29">
        <f t="shared" si="24"/>
        <v>0</v>
      </c>
      <c r="AA71" s="29">
        <f t="shared" si="25"/>
        <v>0</v>
      </c>
      <c r="AB71" s="34">
        <f t="shared" si="26"/>
        <v>0</v>
      </c>
      <c r="AC71" s="29">
        <f t="shared" si="27"/>
        <v>0</v>
      </c>
      <c r="AD71" s="29">
        <f t="shared" si="28"/>
        <v>0</v>
      </c>
      <c r="AE71" s="34">
        <f t="shared" si="29"/>
        <v>0</v>
      </c>
      <c r="AF71" s="29">
        <f t="shared" si="30"/>
        <v>0</v>
      </c>
      <c r="AG71" s="29">
        <f t="shared" si="31"/>
        <v>0</v>
      </c>
      <c r="AH71" s="29">
        <f t="shared" si="32"/>
        <v>0</v>
      </c>
      <c r="AI71" s="34">
        <f t="shared" si="33"/>
        <v>0</v>
      </c>
      <c r="AJ71" s="29">
        <f t="shared" si="34"/>
        <v>0</v>
      </c>
      <c r="AK71" s="34">
        <f t="shared" si="35"/>
        <v>0</v>
      </c>
    </row>
    <row r="72" spans="1:37">
      <c r="A72" s="380">
        <f>'Gross Service Units'!C74</f>
        <v>0</v>
      </c>
      <c r="B72" s="381">
        <f>'Gross Service Units'!D74</f>
        <v>0</v>
      </c>
      <c r="C72" s="382">
        <f>'Gross Service Units'!B74</f>
        <v>0</v>
      </c>
      <c r="D72" s="217" t="e">
        <f>'Gross Service Units'!K74</f>
        <v>#N/A</v>
      </c>
      <c r="E72" s="217">
        <f>'Gross Service Units'!E74</f>
        <v>0</v>
      </c>
      <c r="F72" s="414">
        <f>'Gross Service Units'!Q74</f>
        <v>0</v>
      </c>
      <c r="G72" s="72">
        <f t="shared" si="23"/>
        <v>0</v>
      </c>
      <c r="H72" s="72"/>
      <c r="I72" s="411"/>
      <c r="J72" s="413"/>
      <c r="K72" s="413"/>
      <c r="L72" s="413"/>
      <c r="M72" s="379"/>
      <c r="N72" s="379"/>
      <c r="O72" s="413"/>
      <c r="P72" s="379"/>
      <c r="Q72" s="413"/>
      <c r="R72" s="379"/>
      <c r="S72" s="413"/>
      <c r="T72" s="413"/>
      <c r="U72" s="423"/>
      <c r="Z72" s="29">
        <f t="shared" si="24"/>
        <v>0</v>
      </c>
      <c r="AA72" s="29">
        <f t="shared" si="25"/>
        <v>0</v>
      </c>
      <c r="AB72" s="34">
        <f t="shared" si="26"/>
        <v>0</v>
      </c>
      <c r="AC72" s="29">
        <f t="shared" si="27"/>
        <v>0</v>
      </c>
      <c r="AD72" s="29">
        <f t="shared" si="28"/>
        <v>0</v>
      </c>
      <c r="AE72" s="34">
        <f t="shared" si="29"/>
        <v>0</v>
      </c>
      <c r="AF72" s="29">
        <f t="shared" si="30"/>
        <v>0</v>
      </c>
      <c r="AG72" s="29">
        <f t="shared" si="31"/>
        <v>0</v>
      </c>
      <c r="AH72" s="29">
        <f t="shared" si="32"/>
        <v>0</v>
      </c>
      <c r="AI72" s="34">
        <f t="shared" si="33"/>
        <v>0</v>
      </c>
      <c r="AJ72" s="29">
        <f t="shared" si="34"/>
        <v>0</v>
      </c>
      <c r="AK72" s="34">
        <f t="shared" si="35"/>
        <v>0</v>
      </c>
    </row>
    <row r="73" spans="1:37">
      <c r="A73" s="380">
        <f>'Gross Service Units'!C75</f>
        <v>0</v>
      </c>
      <c r="B73" s="381">
        <f>'Gross Service Units'!D75</f>
        <v>0</v>
      </c>
      <c r="C73" s="382">
        <f>'Gross Service Units'!B75</f>
        <v>0</v>
      </c>
      <c r="D73" s="217" t="e">
        <f>'Gross Service Units'!K75</f>
        <v>#N/A</v>
      </c>
      <c r="E73" s="217">
        <f>'Gross Service Units'!E75</f>
        <v>0</v>
      </c>
      <c r="F73" s="414">
        <f>'Gross Service Units'!Q75</f>
        <v>0</v>
      </c>
      <c r="G73" s="72">
        <f t="shared" si="23"/>
        <v>0</v>
      </c>
      <c r="H73" s="72"/>
      <c r="I73" s="411"/>
      <c r="J73" s="413"/>
      <c r="K73" s="413"/>
      <c r="L73" s="413"/>
      <c r="M73" s="379"/>
      <c r="N73" s="379"/>
      <c r="O73" s="413"/>
      <c r="P73" s="379"/>
      <c r="Q73" s="413"/>
      <c r="R73" s="379"/>
      <c r="S73" s="413"/>
      <c r="T73" s="413"/>
      <c r="U73" s="423"/>
      <c r="Z73" s="29">
        <f t="shared" si="24"/>
        <v>0</v>
      </c>
      <c r="AA73" s="29">
        <f t="shared" si="25"/>
        <v>0</v>
      </c>
      <c r="AB73" s="34">
        <f t="shared" si="26"/>
        <v>0</v>
      </c>
      <c r="AC73" s="29">
        <f t="shared" si="27"/>
        <v>0</v>
      </c>
      <c r="AD73" s="29">
        <f t="shared" si="28"/>
        <v>0</v>
      </c>
      <c r="AE73" s="34">
        <f t="shared" si="29"/>
        <v>0</v>
      </c>
      <c r="AF73" s="29">
        <f t="shared" si="30"/>
        <v>0</v>
      </c>
      <c r="AG73" s="29">
        <f t="shared" si="31"/>
        <v>0</v>
      </c>
      <c r="AH73" s="29">
        <f t="shared" si="32"/>
        <v>0</v>
      </c>
      <c r="AI73" s="34">
        <f t="shared" si="33"/>
        <v>0</v>
      </c>
      <c r="AJ73" s="29">
        <f t="shared" si="34"/>
        <v>0</v>
      </c>
      <c r="AK73" s="34">
        <f t="shared" si="35"/>
        <v>0</v>
      </c>
    </row>
    <row r="74" spans="1:37">
      <c r="A74" s="380">
        <f>'Gross Service Units'!C76</f>
        <v>0</v>
      </c>
      <c r="B74" s="381">
        <f>'Gross Service Units'!D76</f>
        <v>0</v>
      </c>
      <c r="C74" s="382">
        <f>'Gross Service Units'!B76</f>
        <v>0</v>
      </c>
      <c r="D74" s="217" t="e">
        <f>'Gross Service Units'!K76</f>
        <v>#N/A</v>
      </c>
      <c r="E74" s="217">
        <f>'Gross Service Units'!E76</f>
        <v>0</v>
      </c>
      <c r="F74" s="414">
        <f>'Gross Service Units'!Q76</f>
        <v>0</v>
      </c>
      <c r="G74" s="72">
        <f t="shared" si="23"/>
        <v>0</v>
      </c>
      <c r="H74" s="72"/>
      <c r="I74" s="411"/>
      <c r="J74" s="413"/>
      <c r="K74" s="413"/>
      <c r="L74" s="413"/>
      <c r="M74" s="379"/>
      <c r="N74" s="379"/>
      <c r="O74" s="413"/>
      <c r="P74" s="379"/>
      <c r="Q74" s="413"/>
      <c r="R74" s="379"/>
      <c r="S74" s="413"/>
      <c r="T74" s="413"/>
      <c r="U74" s="423"/>
      <c r="Z74" s="29">
        <f t="shared" si="24"/>
        <v>0</v>
      </c>
      <c r="AA74" s="29">
        <f t="shared" si="25"/>
        <v>0</v>
      </c>
      <c r="AB74" s="34">
        <f t="shared" si="26"/>
        <v>0</v>
      </c>
      <c r="AC74" s="29">
        <f t="shared" si="27"/>
        <v>0</v>
      </c>
      <c r="AD74" s="29">
        <f t="shared" si="28"/>
        <v>0</v>
      </c>
      <c r="AE74" s="34">
        <f t="shared" si="29"/>
        <v>0</v>
      </c>
      <c r="AF74" s="29">
        <f t="shared" si="30"/>
        <v>0</v>
      </c>
      <c r="AG74" s="29">
        <f t="shared" si="31"/>
        <v>0</v>
      </c>
      <c r="AH74" s="29">
        <f t="shared" si="32"/>
        <v>0</v>
      </c>
      <c r="AI74" s="34">
        <f t="shared" si="33"/>
        <v>0</v>
      </c>
      <c r="AJ74" s="29">
        <f t="shared" si="34"/>
        <v>0</v>
      </c>
      <c r="AK74" s="34">
        <f t="shared" si="35"/>
        <v>0</v>
      </c>
    </row>
    <row r="75" spans="1:37">
      <c r="A75" s="380">
        <f>'Gross Service Units'!C77</f>
        <v>0</v>
      </c>
      <c r="B75" s="381">
        <f>'Gross Service Units'!D77</f>
        <v>0</v>
      </c>
      <c r="C75" s="382">
        <f>'Gross Service Units'!B77</f>
        <v>0</v>
      </c>
      <c r="D75" s="217" t="e">
        <f>'Gross Service Units'!K77</f>
        <v>#N/A</v>
      </c>
      <c r="E75" s="217">
        <f>'Gross Service Units'!E77</f>
        <v>0</v>
      </c>
      <c r="F75" s="414">
        <f>'Gross Service Units'!Q77</f>
        <v>0</v>
      </c>
      <c r="G75" s="72">
        <f t="shared" si="23"/>
        <v>0</v>
      </c>
      <c r="H75" s="72"/>
      <c r="I75" s="411"/>
      <c r="J75" s="413"/>
      <c r="K75" s="413"/>
      <c r="L75" s="413"/>
      <c r="M75" s="379"/>
      <c r="N75" s="379"/>
      <c r="O75" s="413"/>
      <c r="P75" s="379"/>
      <c r="Q75" s="413"/>
      <c r="R75" s="379"/>
      <c r="S75" s="413"/>
      <c r="T75" s="413"/>
      <c r="U75" s="423"/>
      <c r="Z75" s="29">
        <f t="shared" si="24"/>
        <v>0</v>
      </c>
      <c r="AA75" s="29">
        <f t="shared" si="25"/>
        <v>0</v>
      </c>
      <c r="AB75" s="34">
        <f t="shared" si="26"/>
        <v>0</v>
      </c>
      <c r="AC75" s="29">
        <f t="shared" si="27"/>
        <v>0</v>
      </c>
      <c r="AD75" s="29">
        <f t="shared" si="28"/>
        <v>0</v>
      </c>
      <c r="AE75" s="34">
        <f t="shared" si="29"/>
        <v>0</v>
      </c>
      <c r="AF75" s="29">
        <f t="shared" si="30"/>
        <v>0</v>
      </c>
      <c r="AG75" s="29">
        <f t="shared" si="31"/>
        <v>0</v>
      </c>
      <c r="AH75" s="29">
        <f t="shared" si="32"/>
        <v>0</v>
      </c>
      <c r="AI75" s="34">
        <f t="shared" si="33"/>
        <v>0</v>
      </c>
      <c r="AJ75" s="29">
        <f t="shared" si="34"/>
        <v>0</v>
      </c>
      <c r="AK75" s="34">
        <f t="shared" si="35"/>
        <v>0</v>
      </c>
    </row>
    <row r="76" spans="1:37">
      <c r="A76" s="380">
        <f>'Gross Service Units'!C78</f>
        <v>0</v>
      </c>
      <c r="B76" s="381">
        <f>'Gross Service Units'!D78</f>
        <v>0</v>
      </c>
      <c r="C76" s="382">
        <f>'Gross Service Units'!B78</f>
        <v>0</v>
      </c>
      <c r="D76" s="217" t="e">
        <f>'Gross Service Units'!K78</f>
        <v>#N/A</v>
      </c>
      <c r="E76" s="217">
        <f>'Gross Service Units'!E78</f>
        <v>0</v>
      </c>
      <c r="F76" s="414">
        <f>'Gross Service Units'!Q78</f>
        <v>0</v>
      </c>
      <c r="G76" s="72">
        <f t="shared" si="23"/>
        <v>0</v>
      </c>
      <c r="H76" s="72"/>
      <c r="I76" s="411"/>
      <c r="J76" s="413"/>
      <c r="K76" s="413"/>
      <c r="L76" s="413"/>
      <c r="M76" s="379"/>
      <c r="N76" s="379"/>
      <c r="O76" s="413"/>
      <c r="P76" s="379"/>
      <c r="Q76" s="413"/>
      <c r="R76" s="379"/>
      <c r="S76" s="413"/>
      <c r="T76" s="413"/>
      <c r="U76" s="423"/>
      <c r="Z76" s="29">
        <f t="shared" si="24"/>
        <v>0</v>
      </c>
      <c r="AA76" s="29">
        <f t="shared" si="25"/>
        <v>0</v>
      </c>
      <c r="AB76" s="34">
        <f t="shared" si="26"/>
        <v>0</v>
      </c>
      <c r="AC76" s="29">
        <f t="shared" si="27"/>
        <v>0</v>
      </c>
      <c r="AD76" s="29">
        <f t="shared" si="28"/>
        <v>0</v>
      </c>
      <c r="AE76" s="34">
        <f t="shared" si="29"/>
        <v>0</v>
      </c>
      <c r="AF76" s="29">
        <f t="shared" si="30"/>
        <v>0</v>
      </c>
      <c r="AG76" s="29">
        <f t="shared" si="31"/>
        <v>0</v>
      </c>
      <c r="AH76" s="29">
        <f t="shared" si="32"/>
        <v>0</v>
      </c>
      <c r="AI76" s="34">
        <f t="shared" si="33"/>
        <v>0</v>
      </c>
      <c r="AJ76" s="29">
        <f t="shared" si="34"/>
        <v>0</v>
      </c>
      <c r="AK76" s="34">
        <f t="shared" si="35"/>
        <v>0</v>
      </c>
    </row>
    <row r="77" spans="1:37">
      <c r="A77" s="380">
        <f>'Gross Service Units'!C79</f>
        <v>0</v>
      </c>
      <c r="B77" s="381">
        <f>'Gross Service Units'!D79</f>
        <v>0</v>
      </c>
      <c r="C77" s="382">
        <f>'Gross Service Units'!B79</f>
        <v>0</v>
      </c>
      <c r="D77" s="217" t="e">
        <f>'Gross Service Units'!K79</f>
        <v>#N/A</v>
      </c>
      <c r="E77" s="217">
        <f>'Gross Service Units'!E79</f>
        <v>0</v>
      </c>
      <c r="F77" s="414">
        <f>'Gross Service Units'!Q79</f>
        <v>0</v>
      </c>
      <c r="G77" s="72">
        <f t="shared" si="23"/>
        <v>0</v>
      </c>
      <c r="H77" s="72"/>
      <c r="I77" s="411"/>
      <c r="J77" s="413"/>
      <c r="K77" s="413"/>
      <c r="L77" s="413"/>
      <c r="M77" s="379"/>
      <c r="N77" s="379"/>
      <c r="O77" s="413"/>
      <c r="P77" s="379"/>
      <c r="Q77" s="413"/>
      <c r="R77" s="379"/>
      <c r="S77" s="413"/>
      <c r="T77" s="413"/>
      <c r="U77" s="423"/>
      <c r="Z77" s="29">
        <f t="shared" si="24"/>
        <v>0</v>
      </c>
      <c r="AA77" s="29">
        <f t="shared" si="25"/>
        <v>0</v>
      </c>
      <c r="AB77" s="34">
        <f t="shared" si="26"/>
        <v>0</v>
      </c>
      <c r="AC77" s="29">
        <f t="shared" si="27"/>
        <v>0</v>
      </c>
      <c r="AD77" s="29">
        <f t="shared" si="28"/>
        <v>0</v>
      </c>
      <c r="AE77" s="34">
        <f t="shared" si="29"/>
        <v>0</v>
      </c>
      <c r="AF77" s="29">
        <f t="shared" si="30"/>
        <v>0</v>
      </c>
      <c r="AG77" s="29">
        <f t="shared" si="31"/>
        <v>0</v>
      </c>
      <c r="AH77" s="29">
        <f t="shared" si="32"/>
        <v>0</v>
      </c>
      <c r="AI77" s="34">
        <f t="shared" si="33"/>
        <v>0</v>
      </c>
      <c r="AJ77" s="29">
        <f t="shared" si="34"/>
        <v>0</v>
      </c>
      <c r="AK77" s="34">
        <f t="shared" si="35"/>
        <v>0</v>
      </c>
    </row>
    <row r="78" spans="1:37">
      <c r="A78" s="380">
        <f>'Gross Service Units'!C80</f>
        <v>0</v>
      </c>
      <c r="B78" s="381">
        <f>'Gross Service Units'!D80</f>
        <v>0</v>
      </c>
      <c r="C78" s="382">
        <f>'Gross Service Units'!B80</f>
        <v>0</v>
      </c>
      <c r="D78" s="217" t="e">
        <f>'Gross Service Units'!K80</f>
        <v>#N/A</v>
      </c>
      <c r="E78" s="217">
        <f>'Gross Service Units'!E80</f>
        <v>0</v>
      </c>
      <c r="F78" s="414">
        <f>'Gross Service Units'!Q80</f>
        <v>0</v>
      </c>
      <c r="G78" s="72">
        <f t="shared" si="23"/>
        <v>0</v>
      </c>
      <c r="H78" s="72"/>
      <c r="I78" s="411"/>
      <c r="J78" s="413"/>
      <c r="K78" s="413"/>
      <c r="L78" s="413"/>
      <c r="M78" s="379"/>
      <c r="N78" s="379"/>
      <c r="O78" s="413"/>
      <c r="P78" s="379"/>
      <c r="Q78" s="413"/>
      <c r="R78" s="379"/>
      <c r="S78" s="413"/>
      <c r="T78" s="413"/>
      <c r="U78" s="423"/>
      <c r="Z78" s="29">
        <f t="shared" si="24"/>
        <v>0</v>
      </c>
      <c r="AA78" s="29">
        <f t="shared" si="25"/>
        <v>0</v>
      </c>
      <c r="AB78" s="34">
        <f t="shared" si="26"/>
        <v>0</v>
      </c>
      <c r="AC78" s="29">
        <f t="shared" si="27"/>
        <v>0</v>
      </c>
      <c r="AD78" s="29">
        <f t="shared" si="28"/>
        <v>0</v>
      </c>
      <c r="AE78" s="34">
        <f t="shared" si="29"/>
        <v>0</v>
      </c>
      <c r="AF78" s="29">
        <f t="shared" si="30"/>
        <v>0</v>
      </c>
      <c r="AG78" s="29">
        <f t="shared" si="31"/>
        <v>0</v>
      </c>
      <c r="AH78" s="29">
        <f t="shared" si="32"/>
        <v>0</v>
      </c>
      <c r="AI78" s="34">
        <f t="shared" si="33"/>
        <v>0</v>
      </c>
      <c r="AJ78" s="29">
        <f t="shared" si="34"/>
        <v>0</v>
      </c>
      <c r="AK78" s="34">
        <f t="shared" si="35"/>
        <v>0</v>
      </c>
    </row>
    <row r="79" spans="1:37">
      <c r="A79" s="380">
        <f>'Gross Service Units'!C81</f>
        <v>0</v>
      </c>
      <c r="B79" s="381">
        <f>'Gross Service Units'!D81</f>
        <v>0</v>
      </c>
      <c r="C79" s="382">
        <f>'Gross Service Units'!B81</f>
        <v>0</v>
      </c>
      <c r="D79" s="217" t="e">
        <f>'Gross Service Units'!K81</f>
        <v>#N/A</v>
      </c>
      <c r="E79" s="217">
        <f>'Gross Service Units'!E81</f>
        <v>0</v>
      </c>
      <c r="F79" s="414">
        <f>'Gross Service Units'!Q81</f>
        <v>0</v>
      </c>
      <c r="G79" s="72">
        <f t="shared" si="23"/>
        <v>0</v>
      </c>
      <c r="H79" s="72"/>
      <c r="I79" s="411"/>
      <c r="J79" s="413"/>
      <c r="K79" s="413"/>
      <c r="L79" s="413"/>
      <c r="M79" s="379"/>
      <c r="N79" s="379"/>
      <c r="O79" s="413"/>
      <c r="P79" s="379"/>
      <c r="Q79" s="413"/>
      <c r="R79" s="379"/>
      <c r="S79" s="413"/>
      <c r="T79" s="413"/>
      <c r="U79" s="423"/>
      <c r="Z79" s="29">
        <f t="shared" si="24"/>
        <v>0</v>
      </c>
      <c r="AA79" s="29">
        <f t="shared" si="25"/>
        <v>0</v>
      </c>
      <c r="AB79" s="34">
        <f t="shared" si="26"/>
        <v>0</v>
      </c>
      <c r="AC79" s="29">
        <f t="shared" si="27"/>
        <v>0</v>
      </c>
      <c r="AD79" s="29">
        <f t="shared" si="28"/>
        <v>0</v>
      </c>
      <c r="AE79" s="34">
        <f t="shared" si="29"/>
        <v>0</v>
      </c>
      <c r="AF79" s="29">
        <f t="shared" si="30"/>
        <v>0</v>
      </c>
      <c r="AG79" s="29">
        <f t="shared" si="31"/>
        <v>0</v>
      </c>
      <c r="AH79" s="29">
        <f t="shared" si="32"/>
        <v>0</v>
      </c>
      <c r="AI79" s="34">
        <f t="shared" si="33"/>
        <v>0</v>
      </c>
      <c r="AJ79" s="29">
        <f t="shared" si="34"/>
        <v>0</v>
      </c>
      <c r="AK79" s="34">
        <f t="shared" si="35"/>
        <v>0</v>
      </c>
    </row>
    <row r="80" spans="1:37">
      <c r="A80" s="380">
        <f>'Gross Service Units'!C82</f>
        <v>0</v>
      </c>
      <c r="B80" s="381">
        <f>'Gross Service Units'!D82</f>
        <v>0</v>
      </c>
      <c r="C80" s="382">
        <f>'Gross Service Units'!B82</f>
        <v>0</v>
      </c>
      <c r="D80" s="217" t="e">
        <f>'Gross Service Units'!K82</f>
        <v>#N/A</v>
      </c>
      <c r="E80" s="217">
        <f>'Gross Service Units'!E82</f>
        <v>0</v>
      </c>
      <c r="F80" s="414">
        <f>'Gross Service Units'!Q82</f>
        <v>0</v>
      </c>
      <c r="G80" s="72">
        <f t="shared" si="23"/>
        <v>0</v>
      </c>
      <c r="H80" s="72"/>
      <c r="I80" s="411"/>
      <c r="J80" s="413"/>
      <c r="K80" s="413"/>
      <c r="L80" s="413"/>
      <c r="M80" s="379"/>
      <c r="N80" s="379"/>
      <c r="O80" s="413"/>
      <c r="P80" s="379"/>
      <c r="Q80" s="413"/>
      <c r="R80" s="379"/>
      <c r="S80" s="413"/>
      <c r="T80" s="413"/>
      <c r="U80" s="423"/>
      <c r="Z80" s="29">
        <f t="shared" si="24"/>
        <v>0</v>
      </c>
      <c r="AA80" s="29">
        <f t="shared" si="25"/>
        <v>0</v>
      </c>
      <c r="AB80" s="34">
        <f t="shared" si="26"/>
        <v>0</v>
      </c>
      <c r="AC80" s="29">
        <f t="shared" si="27"/>
        <v>0</v>
      </c>
      <c r="AD80" s="29">
        <f t="shared" si="28"/>
        <v>0</v>
      </c>
      <c r="AE80" s="34">
        <f t="shared" si="29"/>
        <v>0</v>
      </c>
      <c r="AF80" s="29">
        <f t="shared" si="30"/>
        <v>0</v>
      </c>
      <c r="AG80" s="29">
        <f t="shared" si="31"/>
        <v>0</v>
      </c>
      <c r="AH80" s="29">
        <f t="shared" si="32"/>
        <v>0</v>
      </c>
      <c r="AI80" s="34">
        <f t="shared" si="33"/>
        <v>0</v>
      </c>
      <c r="AJ80" s="29">
        <f t="shared" si="34"/>
        <v>0</v>
      </c>
      <c r="AK80" s="34">
        <f t="shared" si="35"/>
        <v>0</v>
      </c>
    </row>
    <row r="81" spans="1:37">
      <c r="A81" s="380">
        <f>'Gross Service Units'!C83</f>
        <v>0</v>
      </c>
      <c r="B81" s="381">
        <f>'Gross Service Units'!D83</f>
        <v>0</v>
      </c>
      <c r="C81" s="382">
        <f>'Gross Service Units'!B83</f>
        <v>0</v>
      </c>
      <c r="D81" s="217" t="e">
        <f>'Gross Service Units'!K83</f>
        <v>#N/A</v>
      </c>
      <c r="E81" s="217">
        <f>'Gross Service Units'!E83</f>
        <v>0</v>
      </c>
      <c r="F81" s="414">
        <f>'Gross Service Units'!Q83</f>
        <v>0</v>
      </c>
      <c r="G81" s="72">
        <f t="shared" si="23"/>
        <v>0</v>
      </c>
      <c r="H81" s="72"/>
      <c r="I81" s="411"/>
      <c r="J81" s="413"/>
      <c r="K81" s="413"/>
      <c r="L81" s="413"/>
      <c r="M81" s="379"/>
      <c r="N81" s="379"/>
      <c r="O81" s="413"/>
      <c r="P81" s="379"/>
      <c r="Q81" s="413"/>
      <c r="R81" s="379"/>
      <c r="S81" s="413"/>
      <c r="T81" s="413"/>
      <c r="U81" s="423"/>
      <c r="Z81" s="29">
        <f t="shared" si="24"/>
        <v>0</v>
      </c>
      <c r="AA81" s="29">
        <f t="shared" si="25"/>
        <v>0</v>
      </c>
      <c r="AB81" s="34">
        <f t="shared" si="26"/>
        <v>0</v>
      </c>
      <c r="AC81" s="29">
        <f t="shared" si="27"/>
        <v>0</v>
      </c>
      <c r="AD81" s="29">
        <f t="shared" si="28"/>
        <v>0</v>
      </c>
      <c r="AE81" s="34">
        <f t="shared" si="29"/>
        <v>0</v>
      </c>
      <c r="AF81" s="29">
        <f t="shared" si="30"/>
        <v>0</v>
      </c>
      <c r="AG81" s="29">
        <f t="shared" si="31"/>
        <v>0</v>
      </c>
      <c r="AH81" s="29">
        <f t="shared" si="32"/>
        <v>0</v>
      </c>
      <c r="AI81" s="34">
        <f t="shared" si="33"/>
        <v>0</v>
      </c>
      <c r="AJ81" s="29">
        <f t="shared" si="34"/>
        <v>0</v>
      </c>
      <c r="AK81" s="34">
        <f t="shared" si="35"/>
        <v>0</v>
      </c>
    </row>
    <row r="82" spans="1:37">
      <c r="A82" s="380">
        <f>'Gross Service Units'!C84</f>
        <v>0</v>
      </c>
      <c r="B82" s="381">
        <f>'Gross Service Units'!D84</f>
        <v>0</v>
      </c>
      <c r="C82" s="382">
        <f>'Gross Service Units'!B84</f>
        <v>0</v>
      </c>
      <c r="D82" s="217" t="e">
        <f>'Gross Service Units'!K84</f>
        <v>#N/A</v>
      </c>
      <c r="E82" s="217">
        <f>'Gross Service Units'!E84</f>
        <v>0</v>
      </c>
      <c r="F82" s="414">
        <f>'Gross Service Units'!Q84</f>
        <v>0</v>
      </c>
      <c r="G82" s="72">
        <f t="shared" si="23"/>
        <v>0</v>
      </c>
      <c r="H82" s="72"/>
      <c r="I82" s="411"/>
      <c r="J82" s="413"/>
      <c r="K82" s="413"/>
      <c r="L82" s="413"/>
      <c r="M82" s="379"/>
      <c r="N82" s="379"/>
      <c r="O82" s="413"/>
      <c r="P82" s="379"/>
      <c r="Q82" s="413"/>
      <c r="R82" s="379"/>
      <c r="S82" s="413"/>
      <c r="T82" s="413"/>
      <c r="U82" s="423"/>
      <c r="Z82" s="29">
        <f t="shared" si="24"/>
        <v>0</v>
      </c>
      <c r="AA82" s="29">
        <f t="shared" si="25"/>
        <v>0</v>
      </c>
      <c r="AB82" s="34">
        <f t="shared" si="26"/>
        <v>0</v>
      </c>
      <c r="AC82" s="29">
        <f t="shared" si="27"/>
        <v>0</v>
      </c>
      <c r="AD82" s="29">
        <f t="shared" si="28"/>
        <v>0</v>
      </c>
      <c r="AE82" s="34">
        <f t="shared" si="29"/>
        <v>0</v>
      </c>
      <c r="AF82" s="29">
        <f t="shared" si="30"/>
        <v>0</v>
      </c>
      <c r="AG82" s="29">
        <f t="shared" si="31"/>
        <v>0</v>
      </c>
      <c r="AH82" s="29">
        <f t="shared" si="32"/>
        <v>0</v>
      </c>
      <c r="AI82" s="34">
        <f t="shared" si="33"/>
        <v>0</v>
      </c>
      <c r="AJ82" s="29">
        <f t="shared" si="34"/>
        <v>0</v>
      </c>
      <c r="AK82" s="34">
        <f t="shared" si="35"/>
        <v>0</v>
      </c>
    </row>
    <row r="83" spans="1:37">
      <c r="A83" s="380">
        <f>'Gross Service Units'!C85</f>
        <v>0</v>
      </c>
      <c r="B83" s="381">
        <f>'Gross Service Units'!D85</f>
        <v>0</v>
      </c>
      <c r="C83" s="382">
        <f>'Gross Service Units'!B85</f>
        <v>0</v>
      </c>
      <c r="D83" s="217" t="e">
        <f>'Gross Service Units'!K85</f>
        <v>#N/A</v>
      </c>
      <c r="E83" s="217">
        <f>'Gross Service Units'!E85</f>
        <v>0</v>
      </c>
      <c r="F83" s="414">
        <f>'Gross Service Units'!Q85</f>
        <v>0</v>
      </c>
      <c r="G83" s="72">
        <f t="shared" si="23"/>
        <v>0</v>
      </c>
      <c r="H83" s="72"/>
      <c r="I83" s="411"/>
      <c r="J83" s="413"/>
      <c r="K83" s="413"/>
      <c r="L83" s="413"/>
      <c r="M83" s="379"/>
      <c r="N83" s="379"/>
      <c r="O83" s="413"/>
      <c r="P83" s="379"/>
      <c r="Q83" s="413"/>
      <c r="R83" s="379"/>
      <c r="S83" s="413"/>
      <c r="T83" s="413"/>
      <c r="U83" s="423"/>
      <c r="Z83" s="29">
        <f t="shared" si="24"/>
        <v>0</v>
      </c>
      <c r="AA83" s="29">
        <f t="shared" si="25"/>
        <v>0</v>
      </c>
      <c r="AB83" s="34">
        <f t="shared" si="26"/>
        <v>0</v>
      </c>
      <c r="AC83" s="29">
        <f t="shared" si="27"/>
        <v>0</v>
      </c>
      <c r="AD83" s="29">
        <f t="shared" si="28"/>
        <v>0</v>
      </c>
      <c r="AE83" s="34">
        <f t="shared" si="29"/>
        <v>0</v>
      </c>
      <c r="AF83" s="29">
        <f t="shared" si="30"/>
        <v>0</v>
      </c>
      <c r="AG83" s="29">
        <f t="shared" si="31"/>
        <v>0</v>
      </c>
      <c r="AH83" s="29">
        <f t="shared" si="32"/>
        <v>0</v>
      </c>
      <c r="AI83" s="34">
        <f t="shared" si="33"/>
        <v>0</v>
      </c>
      <c r="AJ83" s="29">
        <f t="shared" si="34"/>
        <v>0</v>
      </c>
      <c r="AK83" s="34">
        <f t="shared" si="35"/>
        <v>0</v>
      </c>
    </row>
    <row r="84" spans="1:37">
      <c r="A84" s="380">
        <f>'Gross Service Units'!C86</f>
        <v>0</v>
      </c>
      <c r="B84" s="381">
        <f>'Gross Service Units'!D86</f>
        <v>0</v>
      </c>
      <c r="C84" s="382">
        <f>'Gross Service Units'!B86</f>
        <v>0</v>
      </c>
      <c r="D84" s="217" t="e">
        <f>'Gross Service Units'!K86</f>
        <v>#N/A</v>
      </c>
      <c r="E84" s="217">
        <f>'Gross Service Units'!E86</f>
        <v>0</v>
      </c>
      <c r="F84" s="414">
        <f>'Gross Service Units'!Q86</f>
        <v>0</v>
      </c>
      <c r="G84" s="72">
        <f t="shared" si="23"/>
        <v>0</v>
      </c>
      <c r="H84" s="72"/>
      <c r="I84" s="411"/>
      <c r="J84" s="413"/>
      <c r="K84" s="413"/>
      <c r="L84" s="413"/>
      <c r="M84" s="379"/>
      <c r="N84" s="379"/>
      <c r="O84" s="413"/>
      <c r="P84" s="379"/>
      <c r="Q84" s="413"/>
      <c r="R84" s="379"/>
      <c r="S84" s="413"/>
      <c r="T84" s="413"/>
      <c r="U84" s="423"/>
      <c r="Z84" s="29">
        <f t="shared" si="24"/>
        <v>0</v>
      </c>
      <c r="AA84" s="29">
        <f t="shared" si="25"/>
        <v>0</v>
      </c>
      <c r="AB84" s="34">
        <f t="shared" si="26"/>
        <v>0</v>
      </c>
      <c r="AC84" s="29">
        <f t="shared" si="27"/>
        <v>0</v>
      </c>
      <c r="AD84" s="29">
        <f t="shared" si="28"/>
        <v>0</v>
      </c>
      <c r="AE84" s="34">
        <f t="shared" si="29"/>
        <v>0</v>
      </c>
      <c r="AF84" s="29">
        <f t="shared" si="30"/>
        <v>0</v>
      </c>
      <c r="AG84" s="29">
        <f t="shared" si="31"/>
        <v>0</v>
      </c>
      <c r="AH84" s="29">
        <f t="shared" si="32"/>
        <v>0</v>
      </c>
      <c r="AI84" s="34">
        <f t="shared" si="33"/>
        <v>0</v>
      </c>
      <c r="AJ84" s="29">
        <f t="shared" si="34"/>
        <v>0</v>
      </c>
      <c r="AK84" s="34">
        <f t="shared" si="35"/>
        <v>0</v>
      </c>
    </row>
    <row r="85" spans="1:37">
      <c r="A85" s="380">
        <f>'Gross Service Units'!C87</f>
        <v>0</v>
      </c>
      <c r="B85" s="381">
        <f>'Gross Service Units'!D87</f>
        <v>0</v>
      </c>
      <c r="C85" s="382">
        <f>'Gross Service Units'!B87</f>
        <v>0</v>
      </c>
      <c r="D85" s="217" t="e">
        <f>'Gross Service Units'!K87</f>
        <v>#N/A</v>
      </c>
      <c r="E85" s="217">
        <f>'Gross Service Units'!E87</f>
        <v>0</v>
      </c>
      <c r="F85" s="414">
        <f>'Gross Service Units'!Q87</f>
        <v>0</v>
      </c>
      <c r="G85" s="72">
        <f t="shared" si="23"/>
        <v>0</v>
      </c>
      <c r="H85" s="72"/>
      <c r="I85" s="411"/>
      <c r="J85" s="413"/>
      <c r="K85" s="413"/>
      <c r="L85" s="413"/>
      <c r="M85" s="379"/>
      <c r="N85" s="379"/>
      <c r="O85" s="413"/>
      <c r="P85" s="379"/>
      <c r="Q85" s="413"/>
      <c r="R85" s="379"/>
      <c r="S85" s="413"/>
      <c r="T85" s="413"/>
      <c r="U85" s="423"/>
      <c r="Z85" s="29">
        <f t="shared" si="24"/>
        <v>0</v>
      </c>
      <c r="AA85" s="29">
        <f t="shared" si="25"/>
        <v>0</v>
      </c>
      <c r="AB85" s="34">
        <f t="shared" si="26"/>
        <v>0</v>
      </c>
      <c r="AC85" s="29">
        <f t="shared" si="27"/>
        <v>0</v>
      </c>
      <c r="AD85" s="29">
        <f t="shared" si="28"/>
        <v>0</v>
      </c>
      <c r="AE85" s="34">
        <f t="shared" si="29"/>
        <v>0</v>
      </c>
      <c r="AF85" s="29">
        <f t="shared" si="30"/>
        <v>0</v>
      </c>
      <c r="AG85" s="29">
        <f t="shared" si="31"/>
        <v>0</v>
      </c>
      <c r="AH85" s="29">
        <f t="shared" si="32"/>
        <v>0</v>
      </c>
      <c r="AI85" s="34">
        <f t="shared" si="33"/>
        <v>0</v>
      </c>
      <c r="AJ85" s="29">
        <f t="shared" si="34"/>
        <v>0</v>
      </c>
      <c r="AK85" s="34">
        <f t="shared" si="35"/>
        <v>0</v>
      </c>
    </row>
    <row r="86" spans="1:37">
      <c r="A86" s="380">
        <f>'Gross Service Units'!C88</f>
        <v>0</v>
      </c>
      <c r="B86" s="381">
        <f>'Gross Service Units'!D88</f>
        <v>0</v>
      </c>
      <c r="C86" s="382">
        <f>'Gross Service Units'!B88</f>
        <v>0</v>
      </c>
      <c r="D86" s="217" t="e">
        <f>'Gross Service Units'!K88</f>
        <v>#N/A</v>
      </c>
      <c r="E86" s="217">
        <f>'Gross Service Units'!E88</f>
        <v>0</v>
      </c>
      <c r="F86" s="414">
        <f>'Gross Service Units'!Q88</f>
        <v>0</v>
      </c>
      <c r="G86" s="72">
        <f t="shared" si="23"/>
        <v>0</v>
      </c>
      <c r="H86" s="72"/>
      <c r="I86" s="411"/>
      <c r="J86" s="413"/>
      <c r="K86" s="413"/>
      <c r="L86" s="413"/>
      <c r="M86" s="379"/>
      <c r="N86" s="379"/>
      <c r="O86" s="413"/>
      <c r="P86" s="379"/>
      <c r="Q86" s="413"/>
      <c r="R86" s="379"/>
      <c r="S86" s="413"/>
      <c r="T86" s="413"/>
      <c r="U86" s="423"/>
      <c r="Z86" s="29">
        <f t="shared" si="24"/>
        <v>0</v>
      </c>
      <c r="AA86" s="29">
        <f t="shared" si="25"/>
        <v>0</v>
      </c>
      <c r="AB86" s="34">
        <f t="shared" si="26"/>
        <v>0</v>
      </c>
      <c r="AC86" s="29">
        <f t="shared" si="27"/>
        <v>0</v>
      </c>
      <c r="AD86" s="29">
        <f t="shared" si="28"/>
        <v>0</v>
      </c>
      <c r="AE86" s="34">
        <f t="shared" si="29"/>
        <v>0</v>
      </c>
      <c r="AF86" s="29">
        <f t="shared" si="30"/>
        <v>0</v>
      </c>
      <c r="AG86" s="29">
        <f t="shared" si="31"/>
        <v>0</v>
      </c>
      <c r="AH86" s="29">
        <f t="shared" si="32"/>
        <v>0</v>
      </c>
      <c r="AI86" s="34">
        <f t="shared" si="33"/>
        <v>0</v>
      </c>
      <c r="AJ86" s="29">
        <f t="shared" si="34"/>
        <v>0</v>
      </c>
      <c r="AK86" s="34">
        <f t="shared" si="35"/>
        <v>0</v>
      </c>
    </row>
    <row r="87" spans="1:37">
      <c r="A87" s="380">
        <f>'Gross Service Units'!C89</f>
        <v>0</v>
      </c>
      <c r="B87" s="381">
        <f>'Gross Service Units'!D89</f>
        <v>0</v>
      </c>
      <c r="C87" s="382">
        <f>'Gross Service Units'!B89</f>
        <v>0</v>
      </c>
      <c r="D87" s="217" t="e">
        <f>'Gross Service Units'!K89</f>
        <v>#N/A</v>
      </c>
      <c r="E87" s="217">
        <f>'Gross Service Units'!E89</f>
        <v>0</v>
      </c>
      <c r="F87" s="414">
        <f>'Gross Service Units'!Q89</f>
        <v>0</v>
      </c>
      <c r="G87" s="72">
        <f t="shared" si="23"/>
        <v>0</v>
      </c>
      <c r="H87" s="72"/>
      <c r="I87" s="411"/>
      <c r="J87" s="413"/>
      <c r="K87" s="413"/>
      <c r="L87" s="413"/>
      <c r="M87" s="379"/>
      <c r="N87" s="379"/>
      <c r="O87" s="413"/>
      <c r="P87" s="379"/>
      <c r="Q87" s="413"/>
      <c r="R87" s="379"/>
      <c r="S87" s="413"/>
      <c r="T87" s="413"/>
      <c r="U87" s="423"/>
      <c r="Z87" s="29">
        <f t="shared" si="24"/>
        <v>0</v>
      </c>
      <c r="AA87" s="29">
        <f t="shared" si="25"/>
        <v>0</v>
      </c>
      <c r="AB87" s="34">
        <f t="shared" si="26"/>
        <v>0</v>
      </c>
      <c r="AC87" s="29">
        <f t="shared" si="27"/>
        <v>0</v>
      </c>
      <c r="AD87" s="29">
        <f t="shared" si="28"/>
        <v>0</v>
      </c>
      <c r="AE87" s="34">
        <f t="shared" si="29"/>
        <v>0</v>
      </c>
      <c r="AF87" s="29">
        <f t="shared" si="30"/>
        <v>0</v>
      </c>
      <c r="AG87" s="29">
        <f t="shared" si="31"/>
        <v>0</v>
      </c>
      <c r="AH87" s="29">
        <f t="shared" si="32"/>
        <v>0</v>
      </c>
      <c r="AI87" s="34">
        <f t="shared" si="33"/>
        <v>0</v>
      </c>
      <c r="AJ87" s="29">
        <f t="shared" si="34"/>
        <v>0</v>
      </c>
      <c r="AK87" s="34">
        <f t="shared" si="35"/>
        <v>0</v>
      </c>
    </row>
    <row r="88" spans="1:37">
      <c r="A88" s="380">
        <f>'Gross Service Units'!C90</f>
        <v>0</v>
      </c>
      <c r="B88" s="381">
        <f>'Gross Service Units'!D90</f>
        <v>0</v>
      </c>
      <c r="C88" s="382">
        <f>'Gross Service Units'!B90</f>
        <v>0</v>
      </c>
      <c r="D88" s="217" t="e">
        <f>'Gross Service Units'!K90</f>
        <v>#N/A</v>
      </c>
      <c r="E88" s="217">
        <f>'Gross Service Units'!E90</f>
        <v>0</v>
      </c>
      <c r="F88" s="414">
        <f>'Gross Service Units'!Q90</f>
        <v>0</v>
      </c>
      <c r="G88" s="72">
        <f t="shared" si="23"/>
        <v>0</v>
      </c>
      <c r="H88" s="72"/>
      <c r="I88" s="411"/>
      <c r="J88" s="413"/>
      <c r="K88" s="413"/>
      <c r="L88" s="413"/>
      <c r="M88" s="379"/>
      <c r="N88" s="379"/>
      <c r="O88" s="413"/>
      <c r="P88" s="379"/>
      <c r="Q88" s="413"/>
      <c r="R88" s="379"/>
      <c r="S88" s="413"/>
      <c r="T88" s="413"/>
      <c r="U88" s="423"/>
      <c r="Z88" s="29">
        <f t="shared" si="24"/>
        <v>0</v>
      </c>
      <c r="AA88" s="29">
        <f t="shared" si="25"/>
        <v>0</v>
      </c>
      <c r="AB88" s="34">
        <f t="shared" si="26"/>
        <v>0</v>
      </c>
      <c r="AC88" s="29">
        <f t="shared" si="27"/>
        <v>0</v>
      </c>
      <c r="AD88" s="29">
        <f t="shared" si="28"/>
        <v>0</v>
      </c>
      <c r="AE88" s="34">
        <f t="shared" si="29"/>
        <v>0</v>
      </c>
      <c r="AF88" s="29">
        <f t="shared" si="30"/>
        <v>0</v>
      </c>
      <c r="AG88" s="29">
        <f t="shared" si="31"/>
        <v>0</v>
      </c>
      <c r="AH88" s="29">
        <f t="shared" si="32"/>
        <v>0</v>
      </c>
      <c r="AI88" s="34">
        <f t="shared" si="33"/>
        <v>0</v>
      </c>
      <c r="AJ88" s="29">
        <f t="shared" si="34"/>
        <v>0</v>
      </c>
      <c r="AK88" s="34">
        <f t="shared" si="35"/>
        <v>0</v>
      </c>
    </row>
    <row r="89" spans="1:37">
      <c r="A89" s="380">
        <f>'Gross Service Units'!C91</f>
        <v>0</v>
      </c>
      <c r="B89" s="381">
        <f>'Gross Service Units'!D91</f>
        <v>0</v>
      </c>
      <c r="C89" s="382">
        <f>'Gross Service Units'!B91</f>
        <v>0</v>
      </c>
      <c r="D89" s="217" t="e">
        <f>'Gross Service Units'!K91</f>
        <v>#N/A</v>
      </c>
      <c r="E89" s="217">
        <f>'Gross Service Units'!E91</f>
        <v>0</v>
      </c>
      <c r="F89" s="414">
        <f>'Gross Service Units'!Q91</f>
        <v>0</v>
      </c>
      <c r="G89" s="72">
        <f t="shared" si="23"/>
        <v>0</v>
      </c>
      <c r="H89" s="72"/>
      <c r="I89" s="411"/>
      <c r="J89" s="413"/>
      <c r="K89" s="413"/>
      <c r="L89" s="413"/>
      <c r="M89" s="379"/>
      <c r="N89" s="379"/>
      <c r="O89" s="413"/>
      <c r="P89" s="379"/>
      <c r="Q89" s="413"/>
      <c r="R89" s="379"/>
      <c r="S89" s="413"/>
      <c r="T89" s="413"/>
      <c r="U89" s="423"/>
      <c r="Z89" s="29">
        <f t="shared" si="24"/>
        <v>0</v>
      </c>
      <c r="AA89" s="29">
        <f t="shared" si="25"/>
        <v>0</v>
      </c>
      <c r="AB89" s="34">
        <f t="shared" si="26"/>
        <v>0</v>
      </c>
      <c r="AC89" s="29">
        <f t="shared" si="27"/>
        <v>0</v>
      </c>
      <c r="AD89" s="29">
        <f t="shared" si="28"/>
        <v>0</v>
      </c>
      <c r="AE89" s="34">
        <f t="shared" si="29"/>
        <v>0</v>
      </c>
      <c r="AF89" s="29">
        <f t="shared" si="30"/>
        <v>0</v>
      </c>
      <c r="AG89" s="29">
        <f t="shared" si="31"/>
        <v>0</v>
      </c>
      <c r="AH89" s="29">
        <f t="shared" si="32"/>
        <v>0</v>
      </c>
      <c r="AI89" s="34">
        <f t="shared" si="33"/>
        <v>0</v>
      </c>
      <c r="AJ89" s="29">
        <f t="shared" si="34"/>
        <v>0</v>
      </c>
      <c r="AK89" s="34">
        <f t="shared" si="35"/>
        <v>0</v>
      </c>
    </row>
    <row r="90" spans="1:37">
      <c r="A90" s="380">
        <f>'Gross Service Units'!C92</f>
        <v>0</v>
      </c>
      <c r="B90" s="381">
        <f>'Gross Service Units'!D92</f>
        <v>0</v>
      </c>
      <c r="C90" s="382">
        <f>'Gross Service Units'!B92</f>
        <v>0</v>
      </c>
      <c r="D90" s="217" t="e">
        <f>'Gross Service Units'!K92</f>
        <v>#N/A</v>
      </c>
      <c r="E90" s="217">
        <f>'Gross Service Units'!E92</f>
        <v>0</v>
      </c>
      <c r="F90" s="414">
        <f>'Gross Service Units'!Q92</f>
        <v>0</v>
      </c>
      <c r="G90" s="72">
        <f t="shared" si="23"/>
        <v>0</v>
      </c>
      <c r="H90" s="72"/>
      <c r="I90" s="411"/>
      <c r="J90" s="413"/>
      <c r="K90" s="413"/>
      <c r="L90" s="413"/>
      <c r="M90" s="379"/>
      <c r="N90" s="379"/>
      <c r="O90" s="413"/>
      <c r="P90" s="379"/>
      <c r="Q90" s="413"/>
      <c r="R90" s="379"/>
      <c r="S90" s="379"/>
      <c r="T90" s="413"/>
      <c r="U90" s="423"/>
      <c r="Z90" s="29">
        <f t="shared" si="24"/>
        <v>0</v>
      </c>
      <c r="AA90" s="29">
        <f t="shared" si="25"/>
        <v>0</v>
      </c>
      <c r="AB90" s="34">
        <f t="shared" si="26"/>
        <v>0</v>
      </c>
      <c r="AC90" s="29">
        <f t="shared" si="27"/>
        <v>0</v>
      </c>
      <c r="AD90" s="29">
        <f t="shared" si="28"/>
        <v>0</v>
      </c>
      <c r="AE90" s="34">
        <f t="shared" si="29"/>
        <v>0</v>
      </c>
      <c r="AF90" s="29">
        <f t="shared" si="30"/>
        <v>0</v>
      </c>
      <c r="AG90" s="29">
        <f t="shared" si="31"/>
        <v>0</v>
      </c>
      <c r="AH90" s="29">
        <f t="shared" si="32"/>
        <v>0</v>
      </c>
      <c r="AI90" s="34">
        <f t="shared" si="33"/>
        <v>0</v>
      </c>
      <c r="AJ90" s="29">
        <f t="shared" si="34"/>
        <v>0</v>
      </c>
      <c r="AK90" s="34">
        <f t="shared" si="35"/>
        <v>0</v>
      </c>
    </row>
    <row r="91" spans="1:37">
      <c r="A91" s="380">
        <f>'Gross Service Units'!C93</f>
        <v>0</v>
      </c>
      <c r="B91" s="381">
        <f>'Gross Service Units'!D93</f>
        <v>0</v>
      </c>
      <c r="C91" s="382">
        <f>'Gross Service Units'!B93</f>
        <v>0</v>
      </c>
      <c r="D91" s="217" t="e">
        <f>'Gross Service Units'!K93</f>
        <v>#N/A</v>
      </c>
      <c r="E91" s="217">
        <f>'Gross Service Units'!E93</f>
        <v>0</v>
      </c>
      <c r="F91" s="414">
        <f>'Gross Service Units'!Q93</f>
        <v>0</v>
      </c>
      <c r="G91" s="72">
        <f t="shared" si="23"/>
        <v>0</v>
      </c>
      <c r="H91" s="72"/>
      <c r="I91" s="411"/>
      <c r="J91" s="413"/>
      <c r="K91" s="413"/>
      <c r="L91" s="413"/>
      <c r="M91" s="379"/>
      <c r="N91" s="379"/>
      <c r="O91" s="413"/>
      <c r="P91" s="379"/>
      <c r="Q91" s="413"/>
      <c r="R91" s="379"/>
      <c r="S91" s="379"/>
      <c r="T91" s="413"/>
      <c r="U91" s="423"/>
      <c r="Z91" s="29">
        <f t="shared" si="24"/>
        <v>0</v>
      </c>
      <c r="AA91" s="29">
        <f t="shared" si="25"/>
        <v>0</v>
      </c>
      <c r="AB91" s="34">
        <f t="shared" si="26"/>
        <v>0</v>
      </c>
      <c r="AC91" s="29">
        <f t="shared" si="27"/>
        <v>0</v>
      </c>
      <c r="AD91" s="29">
        <f t="shared" si="28"/>
        <v>0</v>
      </c>
      <c r="AE91" s="34">
        <f t="shared" si="29"/>
        <v>0</v>
      </c>
      <c r="AF91" s="29">
        <f t="shared" si="30"/>
        <v>0</v>
      </c>
      <c r="AG91" s="29">
        <f t="shared" si="31"/>
        <v>0</v>
      </c>
      <c r="AH91" s="29">
        <f t="shared" si="32"/>
        <v>0</v>
      </c>
      <c r="AI91" s="34">
        <f t="shared" si="33"/>
        <v>0</v>
      </c>
      <c r="AJ91" s="29">
        <f t="shared" si="34"/>
        <v>0</v>
      </c>
      <c r="AK91" s="34">
        <f t="shared" si="35"/>
        <v>0</v>
      </c>
    </row>
    <row r="92" spans="1:37">
      <c r="A92" s="380">
        <f>'Gross Service Units'!C94</f>
        <v>0</v>
      </c>
      <c r="B92" s="381">
        <f>'Gross Service Units'!D94</f>
        <v>0</v>
      </c>
      <c r="C92" s="382">
        <f>'Gross Service Units'!B94</f>
        <v>0</v>
      </c>
      <c r="D92" s="217" t="e">
        <f>'Gross Service Units'!K94</f>
        <v>#N/A</v>
      </c>
      <c r="E92" s="217">
        <f>'Gross Service Units'!E94</f>
        <v>0</v>
      </c>
      <c r="F92" s="414">
        <f>'Gross Service Units'!Q94</f>
        <v>0</v>
      </c>
      <c r="G92" s="72">
        <f t="shared" si="23"/>
        <v>0</v>
      </c>
      <c r="H92" s="72"/>
      <c r="I92" s="411"/>
      <c r="J92" s="413"/>
      <c r="K92" s="413"/>
      <c r="L92" s="413"/>
      <c r="M92" s="379"/>
      <c r="N92" s="379"/>
      <c r="O92" s="413"/>
      <c r="P92" s="379"/>
      <c r="Q92" s="413"/>
      <c r="R92" s="379"/>
      <c r="S92" s="379"/>
      <c r="T92" s="413"/>
      <c r="U92" s="423"/>
      <c r="Z92" s="29">
        <f t="shared" si="24"/>
        <v>0</v>
      </c>
      <c r="AA92" s="29">
        <f t="shared" si="25"/>
        <v>0</v>
      </c>
      <c r="AB92" s="34">
        <f t="shared" si="26"/>
        <v>0</v>
      </c>
      <c r="AC92" s="29">
        <f t="shared" si="27"/>
        <v>0</v>
      </c>
      <c r="AD92" s="29">
        <f t="shared" si="28"/>
        <v>0</v>
      </c>
      <c r="AE92" s="34">
        <f t="shared" si="29"/>
        <v>0</v>
      </c>
      <c r="AF92" s="29">
        <f t="shared" si="30"/>
        <v>0</v>
      </c>
      <c r="AG92" s="29">
        <f t="shared" si="31"/>
        <v>0</v>
      </c>
      <c r="AH92" s="29">
        <f t="shared" si="32"/>
        <v>0</v>
      </c>
      <c r="AI92" s="34">
        <f t="shared" si="33"/>
        <v>0</v>
      </c>
      <c r="AJ92" s="29">
        <f t="shared" si="34"/>
        <v>0</v>
      </c>
      <c r="AK92" s="34">
        <f t="shared" si="35"/>
        <v>0</v>
      </c>
    </row>
    <row r="93" spans="1:37">
      <c r="A93" s="380">
        <f>'Gross Service Units'!C95</f>
        <v>0</v>
      </c>
      <c r="B93" s="381">
        <f>'Gross Service Units'!D95</f>
        <v>0</v>
      </c>
      <c r="C93" s="382">
        <f>'Gross Service Units'!B95</f>
        <v>0</v>
      </c>
      <c r="D93" s="217" t="e">
        <f>'Gross Service Units'!K95</f>
        <v>#N/A</v>
      </c>
      <c r="E93" s="217">
        <f>'Gross Service Units'!E95</f>
        <v>0</v>
      </c>
      <c r="F93" s="414">
        <f>'Gross Service Units'!Q95</f>
        <v>0</v>
      </c>
      <c r="G93" s="72">
        <f t="shared" si="23"/>
        <v>0</v>
      </c>
      <c r="H93" s="72"/>
      <c r="I93" s="411"/>
      <c r="J93" s="413"/>
      <c r="K93" s="413"/>
      <c r="L93" s="413"/>
      <c r="M93" s="379"/>
      <c r="N93" s="379"/>
      <c r="O93" s="413"/>
      <c r="P93" s="379"/>
      <c r="Q93" s="413"/>
      <c r="R93" s="379"/>
      <c r="S93" s="379"/>
      <c r="T93" s="413"/>
      <c r="U93" s="423"/>
      <c r="Z93" s="29">
        <f t="shared" si="24"/>
        <v>0</v>
      </c>
      <c r="AA93" s="29">
        <f t="shared" si="25"/>
        <v>0</v>
      </c>
      <c r="AB93" s="34">
        <f t="shared" si="26"/>
        <v>0</v>
      </c>
      <c r="AC93" s="29">
        <f t="shared" si="27"/>
        <v>0</v>
      </c>
      <c r="AD93" s="29">
        <f t="shared" si="28"/>
        <v>0</v>
      </c>
      <c r="AE93" s="34">
        <f t="shared" si="29"/>
        <v>0</v>
      </c>
      <c r="AF93" s="29">
        <f t="shared" si="30"/>
        <v>0</v>
      </c>
      <c r="AG93" s="29">
        <f t="shared" si="31"/>
        <v>0</v>
      </c>
      <c r="AH93" s="29">
        <f t="shared" si="32"/>
        <v>0</v>
      </c>
      <c r="AI93" s="34">
        <f t="shared" si="33"/>
        <v>0</v>
      </c>
      <c r="AJ93" s="29">
        <f t="shared" si="34"/>
        <v>0</v>
      </c>
      <c r="AK93" s="34">
        <f t="shared" si="35"/>
        <v>0</v>
      </c>
    </row>
    <row r="94" spans="1:37">
      <c r="A94" s="380">
        <f>'Gross Service Units'!C96</f>
        <v>0</v>
      </c>
      <c r="B94" s="381">
        <f>'Gross Service Units'!D96</f>
        <v>0</v>
      </c>
      <c r="C94" s="382">
        <f>'Gross Service Units'!B96</f>
        <v>0</v>
      </c>
      <c r="D94" s="217" t="e">
        <f>'Gross Service Units'!K96</f>
        <v>#N/A</v>
      </c>
      <c r="E94" s="217">
        <f>'Gross Service Units'!E96</f>
        <v>0</v>
      </c>
      <c r="F94" s="414">
        <f>'Gross Service Units'!Q96</f>
        <v>0</v>
      </c>
      <c r="G94" s="72">
        <f t="shared" si="23"/>
        <v>0</v>
      </c>
      <c r="H94" s="72"/>
      <c r="I94" s="411"/>
      <c r="J94" s="413"/>
      <c r="K94" s="413"/>
      <c r="L94" s="413"/>
      <c r="M94" s="379"/>
      <c r="N94" s="379"/>
      <c r="O94" s="413"/>
      <c r="P94" s="379"/>
      <c r="Q94" s="413"/>
      <c r="R94" s="379"/>
      <c r="S94" s="379"/>
      <c r="T94" s="413"/>
      <c r="U94" s="423"/>
      <c r="Z94" s="29">
        <f t="shared" si="24"/>
        <v>0</v>
      </c>
      <c r="AA94" s="29">
        <f t="shared" si="25"/>
        <v>0</v>
      </c>
      <c r="AB94" s="34">
        <f t="shared" si="26"/>
        <v>0</v>
      </c>
      <c r="AC94" s="29">
        <f t="shared" si="27"/>
        <v>0</v>
      </c>
      <c r="AD94" s="29">
        <f t="shared" si="28"/>
        <v>0</v>
      </c>
      <c r="AE94" s="34">
        <f t="shared" si="29"/>
        <v>0</v>
      </c>
      <c r="AF94" s="29">
        <f t="shared" si="30"/>
        <v>0</v>
      </c>
      <c r="AG94" s="29">
        <f t="shared" si="31"/>
        <v>0</v>
      </c>
      <c r="AH94" s="29">
        <f t="shared" si="32"/>
        <v>0</v>
      </c>
      <c r="AI94" s="34">
        <f t="shared" si="33"/>
        <v>0</v>
      </c>
      <c r="AJ94" s="29">
        <f t="shared" si="34"/>
        <v>0</v>
      </c>
      <c r="AK94" s="34">
        <f t="shared" si="35"/>
        <v>0</v>
      </c>
    </row>
    <row r="95" spans="1:37">
      <c r="A95" s="380">
        <f>'Gross Service Units'!C97</f>
        <v>0</v>
      </c>
      <c r="B95" s="381">
        <f>'Gross Service Units'!D97</f>
        <v>0</v>
      </c>
      <c r="C95" s="382">
        <f>'Gross Service Units'!B97</f>
        <v>0</v>
      </c>
      <c r="D95" s="217" t="e">
        <f>'Gross Service Units'!K97</f>
        <v>#N/A</v>
      </c>
      <c r="E95" s="217">
        <f>'Gross Service Units'!E97</f>
        <v>0</v>
      </c>
      <c r="F95" s="414">
        <f>'Gross Service Units'!Q97</f>
        <v>0</v>
      </c>
      <c r="G95" s="72">
        <f t="shared" si="23"/>
        <v>0</v>
      </c>
      <c r="H95" s="72"/>
      <c r="I95" s="411"/>
      <c r="J95" s="413"/>
      <c r="K95" s="413"/>
      <c r="L95" s="413"/>
      <c r="M95" s="379"/>
      <c r="N95" s="379"/>
      <c r="O95" s="413"/>
      <c r="P95" s="379"/>
      <c r="Q95" s="413"/>
      <c r="R95" s="379"/>
      <c r="S95" s="379"/>
      <c r="T95" s="413"/>
      <c r="U95" s="423"/>
      <c r="Z95" s="29">
        <f t="shared" si="24"/>
        <v>0</v>
      </c>
      <c r="AA95" s="29">
        <f t="shared" si="25"/>
        <v>0</v>
      </c>
      <c r="AB95" s="34">
        <f t="shared" si="26"/>
        <v>0</v>
      </c>
      <c r="AC95" s="29">
        <f t="shared" si="27"/>
        <v>0</v>
      </c>
      <c r="AD95" s="29">
        <f t="shared" si="28"/>
        <v>0</v>
      </c>
      <c r="AE95" s="34">
        <f t="shared" si="29"/>
        <v>0</v>
      </c>
      <c r="AF95" s="29">
        <f t="shared" si="30"/>
        <v>0</v>
      </c>
      <c r="AG95" s="29">
        <f t="shared" si="31"/>
        <v>0</v>
      </c>
      <c r="AH95" s="29">
        <f t="shared" si="32"/>
        <v>0</v>
      </c>
      <c r="AI95" s="34">
        <f t="shared" si="33"/>
        <v>0</v>
      </c>
      <c r="AJ95" s="29">
        <f t="shared" si="34"/>
        <v>0</v>
      </c>
      <c r="AK95" s="34">
        <f t="shared" si="35"/>
        <v>0</v>
      </c>
    </row>
    <row r="96" spans="1:37">
      <c r="A96" s="380">
        <f>'Gross Service Units'!C98</f>
        <v>0</v>
      </c>
      <c r="B96" s="381">
        <f>'Gross Service Units'!D98</f>
        <v>0</v>
      </c>
      <c r="C96" s="382">
        <f>'Gross Service Units'!B98</f>
        <v>0</v>
      </c>
      <c r="D96" s="217" t="e">
        <f>'Gross Service Units'!K98</f>
        <v>#N/A</v>
      </c>
      <c r="E96" s="217">
        <f>'Gross Service Units'!E98</f>
        <v>0</v>
      </c>
      <c r="F96" s="414">
        <f>'Gross Service Units'!Q98</f>
        <v>0</v>
      </c>
      <c r="G96" s="72">
        <f t="shared" si="23"/>
        <v>0</v>
      </c>
      <c r="H96" s="72"/>
      <c r="I96" s="411"/>
      <c r="J96" s="413"/>
      <c r="K96" s="413"/>
      <c r="L96" s="413"/>
      <c r="M96" s="379"/>
      <c r="N96" s="379"/>
      <c r="O96" s="413"/>
      <c r="P96" s="379"/>
      <c r="Q96" s="413"/>
      <c r="R96" s="379"/>
      <c r="S96" s="379"/>
      <c r="T96" s="413"/>
      <c r="U96" s="423"/>
      <c r="Z96" s="29">
        <f t="shared" si="24"/>
        <v>0</v>
      </c>
      <c r="AA96" s="29">
        <f t="shared" si="25"/>
        <v>0</v>
      </c>
      <c r="AB96" s="34">
        <f t="shared" si="26"/>
        <v>0</v>
      </c>
      <c r="AC96" s="29">
        <f t="shared" si="27"/>
        <v>0</v>
      </c>
      <c r="AD96" s="29">
        <f t="shared" si="28"/>
        <v>0</v>
      </c>
      <c r="AE96" s="34">
        <f t="shared" si="29"/>
        <v>0</v>
      </c>
      <c r="AF96" s="29">
        <f t="shared" si="30"/>
        <v>0</v>
      </c>
      <c r="AG96" s="29">
        <f t="shared" si="31"/>
        <v>0</v>
      </c>
      <c r="AH96" s="29">
        <f t="shared" si="32"/>
        <v>0</v>
      </c>
      <c r="AI96" s="34">
        <f t="shared" si="33"/>
        <v>0</v>
      </c>
      <c r="AJ96" s="29">
        <f t="shared" si="34"/>
        <v>0</v>
      </c>
      <c r="AK96" s="34">
        <f t="shared" si="35"/>
        <v>0</v>
      </c>
    </row>
    <row r="97" spans="1:37">
      <c r="A97" s="380">
        <f>'Gross Service Units'!C99</f>
        <v>0</v>
      </c>
      <c r="B97" s="381">
        <f>'Gross Service Units'!D99</f>
        <v>0</v>
      </c>
      <c r="C97" s="382">
        <f>'Gross Service Units'!B99</f>
        <v>0</v>
      </c>
      <c r="D97" s="217" t="e">
        <f>'Gross Service Units'!K99</f>
        <v>#N/A</v>
      </c>
      <c r="E97" s="217">
        <f>'Gross Service Units'!E99</f>
        <v>0</v>
      </c>
      <c r="F97" s="414">
        <f>'Gross Service Units'!Q99</f>
        <v>0</v>
      </c>
      <c r="G97" s="72">
        <f t="shared" si="23"/>
        <v>0</v>
      </c>
      <c r="H97" s="72"/>
      <c r="I97" s="411"/>
      <c r="J97" s="413"/>
      <c r="K97" s="413"/>
      <c r="L97" s="413"/>
      <c r="M97" s="379"/>
      <c r="N97" s="379"/>
      <c r="O97" s="413"/>
      <c r="P97" s="379"/>
      <c r="Q97" s="413"/>
      <c r="R97" s="379"/>
      <c r="S97" s="379"/>
      <c r="T97" s="413"/>
      <c r="U97" s="423"/>
      <c r="Z97" s="29">
        <f t="shared" si="24"/>
        <v>0</v>
      </c>
      <c r="AA97" s="29">
        <f t="shared" si="25"/>
        <v>0</v>
      </c>
      <c r="AB97" s="34">
        <f t="shared" si="26"/>
        <v>0</v>
      </c>
      <c r="AC97" s="29">
        <f t="shared" si="27"/>
        <v>0</v>
      </c>
      <c r="AD97" s="29">
        <f t="shared" si="28"/>
        <v>0</v>
      </c>
      <c r="AE97" s="34">
        <f t="shared" si="29"/>
        <v>0</v>
      </c>
      <c r="AF97" s="29">
        <f t="shared" si="30"/>
        <v>0</v>
      </c>
      <c r="AG97" s="29">
        <f t="shared" si="31"/>
        <v>0</v>
      </c>
      <c r="AH97" s="29">
        <f t="shared" si="32"/>
        <v>0</v>
      </c>
      <c r="AI97" s="34">
        <f t="shared" si="33"/>
        <v>0</v>
      </c>
      <c r="AJ97" s="29">
        <f t="shared" si="34"/>
        <v>0</v>
      </c>
      <c r="AK97" s="34">
        <f t="shared" si="35"/>
        <v>0</v>
      </c>
    </row>
    <row r="98" spans="1:37">
      <c r="A98" s="380">
        <f>'Gross Service Units'!C100</f>
        <v>0</v>
      </c>
      <c r="B98" s="381">
        <f>'Gross Service Units'!D100</f>
        <v>0</v>
      </c>
      <c r="C98" s="382">
        <f>'Gross Service Units'!B100</f>
        <v>0</v>
      </c>
      <c r="D98" s="217" t="e">
        <f>'Gross Service Units'!K100</f>
        <v>#N/A</v>
      </c>
      <c r="E98" s="217">
        <f>'Gross Service Units'!E100</f>
        <v>0</v>
      </c>
      <c r="F98" s="414">
        <f>'Gross Service Units'!Q100</f>
        <v>0</v>
      </c>
      <c r="G98" s="72">
        <f t="shared" si="23"/>
        <v>0</v>
      </c>
      <c r="H98" s="72"/>
      <c r="I98" s="411"/>
      <c r="J98" s="413"/>
      <c r="K98" s="413"/>
      <c r="L98" s="413"/>
      <c r="M98" s="379"/>
      <c r="N98" s="379"/>
      <c r="O98" s="413"/>
      <c r="P98" s="379"/>
      <c r="Q98" s="413"/>
      <c r="R98" s="379"/>
      <c r="S98" s="379"/>
      <c r="T98" s="413"/>
      <c r="U98" s="423"/>
      <c r="Z98" s="29">
        <f t="shared" si="24"/>
        <v>0</v>
      </c>
      <c r="AA98" s="29">
        <f t="shared" si="25"/>
        <v>0</v>
      </c>
      <c r="AB98" s="34">
        <f t="shared" si="26"/>
        <v>0</v>
      </c>
      <c r="AC98" s="29">
        <f t="shared" si="27"/>
        <v>0</v>
      </c>
      <c r="AD98" s="29">
        <f t="shared" si="28"/>
        <v>0</v>
      </c>
      <c r="AE98" s="34">
        <f t="shared" si="29"/>
        <v>0</v>
      </c>
      <c r="AF98" s="29">
        <f t="shared" si="30"/>
        <v>0</v>
      </c>
      <c r="AG98" s="29">
        <f t="shared" si="31"/>
        <v>0</v>
      </c>
      <c r="AH98" s="29">
        <f t="shared" si="32"/>
        <v>0</v>
      </c>
      <c r="AI98" s="34">
        <f t="shared" si="33"/>
        <v>0</v>
      </c>
      <c r="AJ98" s="29">
        <f t="shared" si="34"/>
        <v>0</v>
      </c>
      <c r="AK98" s="34">
        <f t="shared" si="35"/>
        <v>0</v>
      </c>
    </row>
    <row r="99" spans="1:37">
      <c r="A99" s="380">
        <f>'Gross Service Units'!C101</f>
        <v>0</v>
      </c>
      <c r="B99" s="381">
        <f>'Gross Service Units'!D101</f>
        <v>0</v>
      </c>
      <c r="C99" s="382">
        <f>'Gross Service Units'!B101</f>
        <v>0</v>
      </c>
      <c r="D99" s="217" t="e">
        <f>'Gross Service Units'!K101</f>
        <v>#N/A</v>
      </c>
      <c r="E99" s="217">
        <f>'Gross Service Units'!E101</f>
        <v>0</v>
      </c>
      <c r="F99" s="414">
        <f>'Gross Service Units'!Q101</f>
        <v>0</v>
      </c>
      <c r="G99" s="72">
        <f t="shared" si="23"/>
        <v>0</v>
      </c>
      <c r="H99" s="72"/>
      <c r="I99" s="411"/>
      <c r="J99" s="413"/>
      <c r="K99" s="413"/>
      <c r="L99" s="413"/>
      <c r="M99" s="379"/>
      <c r="N99" s="379"/>
      <c r="O99" s="413"/>
      <c r="P99" s="379"/>
      <c r="Q99" s="413"/>
      <c r="R99" s="379"/>
      <c r="S99" s="379"/>
      <c r="T99" s="413"/>
      <c r="U99" s="423"/>
      <c r="Z99" s="29">
        <f t="shared" si="24"/>
        <v>0</v>
      </c>
      <c r="AA99" s="29">
        <f t="shared" si="25"/>
        <v>0</v>
      </c>
      <c r="AB99" s="34">
        <f t="shared" si="26"/>
        <v>0</v>
      </c>
      <c r="AC99" s="29">
        <f t="shared" si="27"/>
        <v>0</v>
      </c>
      <c r="AD99" s="29">
        <f t="shared" si="28"/>
        <v>0</v>
      </c>
      <c r="AE99" s="34">
        <f t="shared" si="29"/>
        <v>0</v>
      </c>
      <c r="AF99" s="29">
        <f t="shared" si="30"/>
        <v>0</v>
      </c>
      <c r="AG99" s="29">
        <f t="shared" si="31"/>
        <v>0</v>
      </c>
      <c r="AH99" s="29">
        <f t="shared" si="32"/>
        <v>0</v>
      </c>
      <c r="AI99" s="34">
        <f t="shared" si="33"/>
        <v>0</v>
      </c>
      <c r="AJ99" s="29">
        <f t="shared" si="34"/>
        <v>0</v>
      </c>
      <c r="AK99" s="34">
        <f t="shared" si="35"/>
        <v>0</v>
      </c>
    </row>
    <row r="100" spans="1:37">
      <c r="A100" s="380">
        <f>'Gross Service Units'!C102</f>
        <v>0</v>
      </c>
      <c r="B100" s="381">
        <f>'Gross Service Units'!D102</f>
        <v>0</v>
      </c>
      <c r="C100" s="382">
        <f>'Gross Service Units'!B102</f>
        <v>0</v>
      </c>
      <c r="D100" s="217" t="e">
        <f>'Gross Service Units'!K102</f>
        <v>#N/A</v>
      </c>
      <c r="E100" s="217">
        <f>'Gross Service Units'!E102</f>
        <v>0</v>
      </c>
      <c r="F100" s="414">
        <f>'Gross Service Units'!Q102</f>
        <v>0</v>
      </c>
      <c r="G100" s="72">
        <f t="shared" si="23"/>
        <v>0</v>
      </c>
      <c r="H100" s="72"/>
      <c r="I100" s="411"/>
      <c r="J100" s="413"/>
      <c r="K100" s="413"/>
      <c r="L100" s="413"/>
      <c r="M100" s="379"/>
      <c r="N100" s="379"/>
      <c r="O100" s="413"/>
      <c r="P100" s="379"/>
      <c r="Q100" s="413"/>
      <c r="R100" s="379"/>
      <c r="S100" s="379"/>
      <c r="T100" s="413"/>
      <c r="U100" s="423"/>
      <c r="Z100" s="29">
        <f t="shared" si="24"/>
        <v>0</v>
      </c>
      <c r="AA100" s="29">
        <f t="shared" si="25"/>
        <v>0</v>
      </c>
      <c r="AB100" s="34">
        <f t="shared" si="26"/>
        <v>0</v>
      </c>
      <c r="AC100" s="29">
        <f t="shared" si="27"/>
        <v>0</v>
      </c>
      <c r="AD100" s="29">
        <f t="shared" si="28"/>
        <v>0</v>
      </c>
      <c r="AE100" s="34">
        <f t="shared" si="29"/>
        <v>0</v>
      </c>
      <c r="AF100" s="29">
        <f t="shared" si="30"/>
        <v>0</v>
      </c>
      <c r="AG100" s="29">
        <f t="shared" si="31"/>
        <v>0</v>
      </c>
      <c r="AH100" s="29">
        <f t="shared" si="32"/>
        <v>0</v>
      </c>
      <c r="AI100" s="34">
        <f t="shared" si="33"/>
        <v>0</v>
      </c>
      <c r="AJ100" s="29">
        <f t="shared" si="34"/>
        <v>0</v>
      </c>
      <c r="AK100" s="34">
        <f t="shared" si="35"/>
        <v>0</v>
      </c>
    </row>
    <row r="101" spans="1:37">
      <c r="A101" s="380">
        <f>'Gross Service Units'!C103</f>
        <v>0</v>
      </c>
      <c r="B101" s="381">
        <f>'Gross Service Units'!D103</f>
        <v>0</v>
      </c>
      <c r="C101" s="382">
        <f>'Gross Service Units'!B103</f>
        <v>0</v>
      </c>
      <c r="D101" s="217" t="e">
        <f>'Gross Service Units'!K103</f>
        <v>#N/A</v>
      </c>
      <c r="E101" s="217">
        <f>'Gross Service Units'!E103</f>
        <v>0</v>
      </c>
      <c r="F101" s="414">
        <f>'Gross Service Units'!Q103</f>
        <v>0</v>
      </c>
      <c r="G101" s="72">
        <f t="shared" ref="G101:G132" si="36">SUM(I103:AK103)</f>
        <v>0</v>
      </c>
      <c r="H101" s="72"/>
      <c r="I101" s="411"/>
      <c r="J101" s="413"/>
      <c r="K101" s="413"/>
      <c r="L101" s="413"/>
      <c r="M101" s="379"/>
      <c r="N101" s="379"/>
      <c r="O101" s="413"/>
      <c r="P101" s="379"/>
      <c r="Q101" s="413"/>
      <c r="R101" s="379"/>
      <c r="S101" s="379"/>
      <c r="T101" s="413"/>
      <c r="U101" s="423"/>
      <c r="Z101" s="29">
        <f t="shared" ref="Z101:Z132" si="37">I101*$F101</f>
        <v>0</v>
      </c>
      <c r="AA101" s="29">
        <f t="shared" ref="AA101:AA132" si="38">J101*$F101</f>
        <v>0</v>
      </c>
      <c r="AB101" s="34">
        <f t="shared" ref="AB101:AB132" si="39">K101*$F101</f>
        <v>0</v>
      </c>
      <c r="AC101" s="29">
        <f t="shared" ref="AC101:AC132" si="40">L101*$F101</f>
        <v>0</v>
      </c>
      <c r="AD101" s="29">
        <f t="shared" ref="AD101:AD132" si="41">M101*$F101</f>
        <v>0</v>
      </c>
      <c r="AE101" s="34">
        <f t="shared" ref="AE101:AE132" si="42">N101*$F101</f>
        <v>0</v>
      </c>
      <c r="AF101" s="29">
        <f t="shared" ref="AF101:AF132" si="43">O101*$F101</f>
        <v>0</v>
      </c>
      <c r="AG101" s="29">
        <f t="shared" ref="AG101:AG132" si="44">P101*$F101</f>
        <v>0</v>
      </c>
      <c r="AH101" s="29">
        <f t="shared" ref="AH101:AH132" si="45">Q101*$F101</f>
        <v>0</v>
      </c>
      <c r="AI101" s="34">
        <f t="shared" ref="AI101:AI132" si="46">R101*$F101</f>
        <v>0</v>
      </c>
      <c r="AJ101" s="29">
        <f t="shared" ref="AJ101:AJ132" si="47">S101*$F101</f>
        <v>0</v>
      </c>
      <c r="AK101" s="34">
        <f t="shared" ref="AK101:AK132" si="48">T101*$F101</f>
        <v>0</v>
      </c>
    </row>
    <row r="102" spans="1:37">
      <c r="A102" s="380">
        <f>'Gross Service Units'!C104</f>
        <v>0</v>
      </c>
      <c r="B102" s="381">
        <f>'Gross Service Units'!D104</f>
        <v>0</v>
      </c>
      <c r="C102" s="382">
        <f>'Gross Service Units'!B104</f>
        <v>0</v>
      </c>
      <c r="D102" s="217" t="e">
        <f>'Gross Service Units'!K104</f>
        <v>#N/A</v>
      </c>
      <c r="E102" s="217">
        <f>'Gross Service Units'!E104</f>
        <v>0</v>
      </c>
      <c r="F102" s="414">
        <f>'Gross Service Units'!Q104</f>
        <v>0</v>
      </c>
      <c r="G102" s="72">
        <f t="shared" si="36"/>
        <v>0</v>
      </c>
      <c r="H102" s="72"/>
      <c r="I102" s="411"/>
      <c r="J102" s="413"/>
      <c r="K102" s="413"/>
      <c r="L102" s="413"/>
      <c r="M102" s="379"/>
      <c r="N102" s="379"/>
      <c r="O102" s="413"/>
      <c r="P102" s="379"/>
      <c r="Q102" s="413"/>
      <c r="R102" s="379"/>
      <c r="S102" s="379"/>
      <c r="T102" s="413"/>
      <c r="U102" s="423"/>
      <c r="Z102" s="29">
        <f t="shared" si="37"/>
        <v>0</v>
      </c>
      <c r="AA102" s="29">
        <f t="shared" si="38"/>
        <v>0</v>
      </c>
      <c r="AB102" s="34">
        <f t="shared" si="39"/>
        <v>0</v>
      </c>
      <c r="AC102" s="29">
        <f t="shared" si="40"/>
        <v>0</v>
      </c>
      <c r="AD102" s="29">
        <f t="shared" si="41"/>
        <v>0</v>
      </c>
      <c r="AE102" s="34">
        <f t="shared" si="42"/>
        <v>0</v>
      </c>
      <c r="AF102" s="29">
        <f t="shared" si="43"/>
        <v>0</v>
      </c>
      <c r="AG102" s="29">
        <f t="shared" si="44"/>
        <v>0</v>
      </c>
      <c r="AH102" s="29">
        <f t="shared" si="45"/>
        <v>0</v>
      </c>
      <c r="AI102" s="34">
        <f t="shared" si="46"/>
        <v>0</v>
      </c>
      <c r="AJ102" s="29">
        <f t="shared" si="47"/>
        <v>0</v>
      </c>
      <c r="AK102" s="34">
        <f t="shared" si="48"/>
        <v>0</v>
      </c>
    </row>
    <row r="103" spans="1:37">
      <c r="A103" s="380">
        <f>'Gross Service Units'!C105</f>
        <v>0</v>
      </c>
      <c r="B103" s="381">
        <f>'Gross Service Units'!D105</f>
        <v>0</v>
      </c>
      <c r="C103" s="382">
        <f>'Gross Service Units'!B105</f>
        <v>0</v>
      </c>
      <c r="D103" s="217" t="e">
        <f>'Gross Service Units'!K105</f>
        <v>#N/A</v>
      </c>
      <c r="E103" s="217">
        <f>'Gross Service Units'!E105</f>
        <v>0</v>
      </c>
      <c r="F103" s="414">
        <f>'Gross Service Units'!Q105</f>
        <v>0</v>
      </c>
      <c r="G103" s="72">
        <f t="shared" si="36"/>
        <v>0</v>
      </c>
      <c r="H103" s="72"/>
      <c r="I103" s="411"/>
      <c r="J103" s="413"/>
      <c r="K103" s="413"/>
      <c r="L103" s="413"/>
      <c r="M103" s="379"/>
      <c r="N103" s="379"/>
      <c r="O103" s="413"/>
      <c r="P103" s="379"/>
      <c r="Q103" s="413"/>
      <c r="R103" s="379"/>
      <c r="S103" s="379"/>
      <c r="T103" s="413"/>
      <c r="U103" s="423"/>
      <c r="Z103" s="29">
        <f t="shared" si="37"/>
        <v>0</v>
      </c>
      <c r="AA103" s="29">
        <f t="shared" si="38"/>
        <v>0</v>
      </c>
      <c r="AB103" s="34">
        <f t="shared" si="39"/>
        <v>0</v>
      </c>
      <c r="AC103" s="29">
        <f t="shared" si="40"/>
        <v>0</v>
      </c>
      <c r="AD103" s="29">
        <f t="shared" si="41"/>
        <v>0</v>
      </c>
      <c r="AE103" s="34">
        <f t="shared" si="42"/>
        <v>0</v>
      </c>
      <c r="AF103" s="29">
        <f t="shared" si="43"/>
        <v>0</v>
      </c>
      <c r="AG103" s="29">
        <f t="shared" si="44"/>
        <v>0</v>
      </c>
      <c r="AH103" s="29">
        <f t="shared" si="45"/>
        <v>0</v>
      </c>
      <c r="AI103" s="34">
        <f t="shared" si="46"/>
        <v>0</v>
      </c>
      <c r="AJ103" s="29">
        <f t="shared" si="47"/>
        <v>0</v>
      </c>
      <c r="AK103" s="34">
        <f t="shared" si="48"/>
        <v>0</v>
      </c>
    </row>
    <row r="104" spans="1:37">
      <c r="A104" s="380">
        <f>'Gross Service Units'!C106</f>
        <v>0</v>
      </c>
      <c r="B104" s="381">
        <f>'Gross Service Units'!D106</f>
        <v>0</v>
      </c>
      <c r="C104" s="382">
        <f>'Gross Service Units'!B106</f>
        <v>0</v>
      </c>
      <c r="D104" s="217" t="e">
        <f>'Gross Service Units'!K106</f>
        <v>#N/A</v>
      </c>
      <c r="E104" s="217">
        <f>'Gross Service Units'!E106</f>
        <v>0</v>
      </c>
      <c r="F104" s="414">
        <f>'Gross Service Units'!Q106</f>
        <v>0</v>
      </c>
      <c r="G104" s="72">
        <f t="shared" si="36"/>
        <v>0</v>
      </c>
      <c r="H104" s="72"/>
      <c r="I104" s="411"/>
      <c r="J104" s="413"/>
      <c r="K104" s="413"/>
      <c r="L104" s="413"/>
      <c r="M104" s="379"/>
      <c r="N104" s="379"/>
      <c r="O104" s="413"/>
      <c r="P104" s="379"/>
      <c r="Q104" s="413"/>
      <c r="R104" s="379"/>
      <c r="S104" s="379"/>
      <c r="T104" s="413"/>
      <c r="U104" s="423"/>
      <c r="Z104" s="29">
        <f t="shared" si="37"/>
        <v>0</v>
      </c>
      <c r="AA104" s="29">
        <f t="shared" si="38"/>
        <v>0</v>
      </c>
      <c r="AB104" s="34">
        <f t="shared" si="39"/>
        <v>0</v>
      </c>
      <c r="AC104" s="29">
        <f t="shared" si="40"/>
        <v>0</v>
      </c>
      <c r="AD104" s="29">
        <f t="shared" si="41"/>
        <v>0</v>
      </c>
      <c r="AE104" s="34">
        <f t="shared" si="42"/>
        <v>0</v>
      </c>
      <c r="AF104" s="29">
        <f t="shared" si="43"/>
        <v>0</v>
      </c>
      <c r="AG104" s="29">
        <f t="shared" si="44"/>
        <v>0</v>
      </c>
      <c r="AH104" s="29">
        <f t="shared" si="45"/>
        <v>0</v>
      </c>
      <c r="AI104" s="34">
        <f t="shared" si="46"/>
        <v>0</v>
      </c>
      <c r="AJ104" s="29">
        <f t="shared" si="47"/>
        <v>0</v>
      </c>
      <c r="AK104" s="34">
        <f t="shared" si="48"/>
        <v>0</v>
      </c>
    </row>
    <row r="105" spans="1:37">
      <c r="A105" s="380">
        <f>'Gross Service Units'!C107</f>
        <v>0</v>
      </c>
      <c r="B105" s="381">
        <f>'Gross Service Units'!D107</f>
        <v>0</v>
      </c>
      <c r="C105" s="382">
        <f>'Gross Service Units'!B107</f>
        <v>0</v>
      </c>
      <c r="D105" s="217" t="e">
        <f>'Gross Service Units'!K107</f>
        <v>#N/A</v>
      </c>
      <c r="E105" s="217">
        <f>'Gross Service Units'!E107</f>
        <v>0</v>
      </c>
      <c r="F105" s="414">
        <f>'Gross Service Units'!Q107</f>
        <v>0</v>
      </c>
      <c r="G105" s="72">
        <f t="shared" si="36"/>
        <v>0</v>
      </c>
      <c r="H105" s="72"/>
      <c r="I105" s="411"/>
      <c r="J105" s="413"/>
      <c r="K105" s="413"/>
      <c r="L105" s="413"/>
      <c r="M105" s="379"/>
      <c r="N105" s="379"/>
      <c r="O105" s="413"/>
      <c r="P105" s="379"/>
      <c r="Q105" s="413"/>
      <c r="R105" s="379"/>
      <c r="S105" s="379"/>
      <c r="T105" s="413"/>
      <c r="U105" s="423"/>
      <c r="Z105" s="29">
        <f t="shared" si="37"/>
        <v>0</v>
      </c>
      <c r="AA105" s="29">
        <f t="shared" si="38"/>
        <v>0</v>
      </c>
      <c r="AB105" s="34">
        <f t="shared" si="39"/>
        <v>0</v>
      </c>
      <c r="AC105" s="29">
        <f t="shared" si="40"/>
        <v>0</v>
      </c>
      <c r="AD105" s="29">
        <f t="shared" si="41"/>
        <v>0</v>
      </c>
      <c r="AE105" s="34">
        <f t="shared" si="42"/>
        <v>0</v>
      </c>
      <c r="AF105" s="29">
        <f t="shared" si="43"/>
        <v>0</v>
      </c>
      <c r="AG105" s="29">
        <f t="shared" si="44"/>
        <v>0</v>
      </c>
      <c r="AH105" s="29">
        <f t="shared" si="45"/>
        <v>0</v>
      </c>
      <c r="AI105" s="34">
        <f t="shared" si="46"/>
        <v>0</v>
      </c>
      <c r="AJ105" s="29">
        <f t="shared" si="47"/>
        <v>0</v>
      </c>
      <c r="AK105" s="34">
        <f t="shared" si="48"/>
        <v>0</v>
      </c>
    </row>
    <row r="106" spans="1:37">
      <c r="A106" s="380">
        <f>'Gross Service Units'!C108</f>
        <v>0</v>
      </c>
      <c r="B106" s="381">
        <f>'Gross Service Units'!D108</f>
        <v>0</v>
      </c>
      <c r="C106" s="382">
        <f>'Gross Service Units'!B108</f>
        <v>0</v>
      </c>
      <c r="D106" s="217" t="e">
        <f>'Gross Service Units'!K108</f>
        <v>#N/A</v>
      </c>
      <c r="E106" s="217">
        <f>'Gross Service Units'!E108</f>
        <v>0</v>
      </c>
      <c r="F106" s="414">
        <f>'Gross Service Units'!Q108</f>
        <v>0</v>
      </c>
      <c r="G106" s="72">
        <f t="shared" si="36"/>
        <v>0</v>
      </c>
      <c r="H106" s="72"/>
      <c r="I106" s="411"/>
      <c r="J106" s="413"/>
      <c r="K106" s="413"/>
      <c r="L106" s="413"/>
      <c r="M106" s="379"/>
      <c r="N106" s="379"/>
      <c r="O106" s="413"/>
      <c r="P106" s="379"/>
      <c r="Q106" s="413"/>
      <c r="R106" s="379"/>
      <c r="S106" s="379"/>
      <c r="T106" s="413"/>
      <c r="U106" s="423"/>
      <c r="Z106" s="29">
        <f t="shared" si="37"/>
        <v>0</v>
      </c>
      <c r="AA106" s="29">
        <f t="shared" si="38"/>
        <v>0</v>
      </c>
      <c r="AB106" s="34">
        <f t="shared" si="39"/>
        <v>0</v>
      </c>
      <c r="AC106" s="29">
        <f t="shared" si="40"/>
        <v>0</v>
      </c>
      <c r="AD106" s="29">
        <f t="shared" si="41"/>
        <v>0</v>
      </c>
      <c r="AE106" s="34">
        <f t="shared" si="42"/>
        <v>0</v>
      </c>
      <c r="AF106" s="29">
        <f t="shared" si="43"/>
        <v>0</v>
      </c>
      <c r="AG106" s="29">
        <f t="shared" si="44"/>
        <v>0</v>
      </c>
      <c r="AH106" s="29">
        <f t="shared" si="45"/>
        <v>0</v>
      </c>
      <c r="AI106" s="34">
        <f t="shared" si="46"/>
        <v>0</v>
      </c>
      <c r="AJ106" s="29">
        <f t="shared" si="47"/>
        <v>0</v>
      </c>
      <c r="AK106" s="34">
        <f t="shared" si="48"/>
        <v>0</v>
      </c>
    </row>
    <row r="107" spans="1:37">
      <c r="A107" s="380">
        <f>'Gross Service Units'!C109</f>
        <v>0</v>
      </c>
      <c r="B107" s="381">
        <f>'Gross Service Units'!D109</f>
        <v>0</v>
      </c>
      <c r="C107" s="382">
        <f>'Gross Service Units'!B109</f>
        <v>0</v>
      </c>
      <c r="D107" s="217" t="e">
        <f>'Gross Service Units'!K109</f>
        <v>#N/A</v>
      </c>
      <c r="E107" s="217">
        <f>'Gross Service Units'!E109</f>
        <v>0</v>
      </c>
      <c r="F107" s="414">
        <f>'Gross Service Units'!Q109</f>
        <v>0</v>
      </c>
      <c r="G107" s="72">
        <f t="shared" si="36"/>
        <v>0</v>
      </c>
      <c r="H107" s="72"/>
      <c r="I107" s="411"/>
      <c r="J107" s="413"/>
      <c r="K107" s="413"/>
      <c r="L107" s="413"/>
      <c r="M107" s="379"/>
      <c r="N107" s="379"/>
      <c r="O107" s="413"/>
      <c r="P107" s="379"/>
      <c r="Q107" s="413"/>
      <c r="R107" s="379"/>
      <c r="S107" s="379"/>
      <c r="T107" s="413"/>
      <c r="U107" s="423"/>
      <c r="Z107" s="29">
        <f t="shared" si="37"/>
        <v>0</v>
      </c>
      <c r="AA107" s="29">
        <f t="shared" si="38"/>
        <v>0</v>
      </c>
      <c r="AB107" s="34">
        <f t="shared" si="39"/>
        <v>0</v>
      </c>
      <c r="AC107" s="29">
        <f t="shared" si="40"/>
        <v>0</v>
      </c>
      <c r="AD107" s="29">
        <f t="shared" si="41"/>
        <v>0</v>
      </c>
      <c r="AE107" s="34">
        <f t="shared" si="42"/>
        <v>0</v>
      </c>
      <c r="AF107" s="29">
        <f t="shared" si="43"/>
        <v>0</v>
      </c>
      <c r="AG107" s="29">
        <f t="shared" si="44"/>
        <v>0</v>
      </c>
      <c r="AH107" s="29">
        <f t="shared" si="45"/>
        <v>0</v>
      </c>
      <c r="AI107" s="34">
        <f t="shared" si="46"/>
        <v>0</v>
      </c>
      <c r="AJ107" s="29">
        <f t="shared" si="47"/>
        <v>0</v>
      </c>
      <c r="AK107" s="34">
        <f t="shared" si="48"/>
        <v>0</v>
      </c>
    </row>
    <row r="108" spans="1:37">
      <c r="A108" s="380">
        <f>'Gross Service Units'!C110</f>
        <v>0</v>
      </c>
      <c r="B108" s="381">
        <f>'Gross Service Units'!D110</f>
        <v>0</v>
      </c>
      <c r="C108" s="382">
        <f>'Gross Service Units'!B110</f>
        <v>0</v>
      </c>
      <c r="D108" s="217" t="e">
        <f>'Gross Service Units'!K110</f>
        <v>#N/A</v>
      </c>
      <c r="E108" s="217">
        <f>'Gross Service Units'!E110</f>
        <v>0</v>
      </c>
      <c r="F108" s="414">
        <f>'Gross Service Units'!Q110</f>
        <v>0</v>
      </c>
      <c r="G108" s="72">
        <f t="shared" si="36"/>
        <v>0</v>
      </c>
      <c r="H108" s="72"/>
      <c r="I108" s="411"/>
      <c r="J108" s="413"/>
      <c r="K108" s="413"/>
      <c r="L108" s="413"/>
      <c r="M108" s="379"/>
      <c r="N108" s="379"/>
      <c r="O108" s="413"/>
      <c r="P108" s="379"/>
      <c r="Q108" s="413"/>
      <c r="R108" s="379"/>
      <c r="S108" s="379"/>
      <c r="T108" s="413"/>
      <c r="U108" s="423"/>
      <c r="Z108" s="29">
        <f t="shared" si="37"/>
        <v>0</v>
      </c>
      <c r="AA108" s="29">
        <f t="shared" si="38"/>
        <v>0</v>
      </c>
      <c r="AB108" s="34">
        <f t="shared" si="39"/>
        <v>0</v>
      </c>
      <c r="AC108" s="29">
        <f t="shared" si="40"/>
        <v>0</v>
      </c>
      <c r="AD108" s="29">
        <f t="shared" si="41"/>
        <v>0</v>
      </c>
      <c r="AE108" s="34">
        <f t="shared" si="42"/>
        <v>0</v>
      </c>
      <c r="AF108" s="29">
        <f t="shared" si="43"/>
        <v>0</v>
      </c>
      <c r="AG108" s="29">
        <f t="shared" si="44"/>
        <v>0</v>
      </c>
      <c r="AH108" s="29">
        <f t="shared" si="45"/>
        <v>0</v>
      </c>
      <c r="AI108" s="34">
        <f t="shared" si="46"/>
        <v>0</v>
      </c>
      <c r="AJ108" s="29">
        <f t="shared" si="47"/>
        <v>0</v>
      </c>
      <c r="AK108" s="34">
        <f t="shared" si="48"/>
        <v>0</v>
      </c>
    </row>
    <row r="109" spans="1:37">
      <c r="A109" s="380">
        <f>'Gross Service Units'!C111</f>
        <v>0</v>
      </c>
      <c r="B109" s="381">
        <f>'Gross Service Units'!D111</f>
        <v>0</v>
      </c>
      <c r="C109" s="382">
        <f>'Gross Service Units'!B111</f>
        <v>0</v>
      </c>
      <c r="D109" s="217" t="e">
        <f>'Gross Service Units'!K111</f>
        <v>#N/A</v>
      </c>
      <c r="E109" s="217">
        <f>'Gross Service Units'!E111</f>
        <v>0</v>
      </c>
      <c r="F109" s="414">
        <f>'Gross Service Units'!Q111</f>
        <v>0</v>
      </c>
      <c r="G109" s="72">
        <f t="shared" si="36"/>
        <v>0</v>
      </c>
      <c r="H109" s="72"/>
      <c r="I109" s="411"/>
      <c r="J109" s="413"/>
      <c r="K109" s="413"/>
      <c r="L109" s="413"/>
      <c r="M109" s="379"/>
      <c r="N109" s="379"/>
      <c r="O109" s="413"/>
      <c r="P109" s="379"/>
      <c r="Q109" s="413"/>
      <c r="R109" s="379"/>
      <c r="S109" s="379"/>
      <c r="T109" s="413"/>
      <c r="U109" s="423"/>
      <c r="Z109" s="29">
        <f t="shared" si="37"/>
        <v>0</v>
      </c>
      <c r="AA109" s="29">
        <f t="shared" si="38"/>
        <v>0</v>
      </c>
      <c r="AB109" s="34">
        <f t="shared" si="39"/>
        <v>0</v>
      </c>
      <c r="AC109" s="29">
        <f t="shared" si="40"/>
        <v>0</v>
      </c>
      <c r="AD109" s="29">
        <f t="shared" si="41"/>
        <v>0</v>
      </c>
      <c r="AE109" s="34">
        <f t="shared" si="42"/>
        <v>0</v>
      </c>
      <c r="AF109" s="29">
        <f t="shared" si="43"/>
        <v>0</v>
      </c>
      <c r="AG109" s="29">
        <f t="shared" si="44"/>
        <v>0</v>
      </c>
      <c r="AH109" s="29">
        <f t="shared" si="45"/>
        <v>0</v>
      </c>
      <c r="AI109" s="34">
        <f t="shared" si="46"/>
        <v>0</v>
      </c>
      <c r="AJ109" s="29">
        <f t="shared" si="47"/>
        <v>0</v>
      </c>
      <c r="AK109" s="34">
        <f t="shared" si="48"/>
        <v>0</v>
      </c>
    </row>
    <row r="110" spans="1:37">
      <c r="A110" s="380">
        <f>'Gross Service Units'!C112</f>
        <v>0</v>
      </c>
      <c r="B110" s="381">
        <f>'Gross Service Units'!D112</f>
        <v>0</v>
      </c>
      <c r="C110" s="382">
        <f>'Gross Service Units'!B112</f>
        <v>0</v>
      </c>
      <c r="D110" s="217" t="e">
        <f>'Gross Service Units'!K112</f>
        <v>#N/A</v>
      </c>
      <c r="E110" s="217">
        <f>'Gross Service Units'!E112</f>
        <v>0</v>
      </c>
      <c r="F110" s="414">
        <f>'Gross Service Units'!Q112</f>
        <v>0</v>
      </c>
      <c r="G110" s="72">
        <f t="shared" si="36"/>
        <v>0</v>
      </c>
      <c r="H110" s="72"/>
      <c r="I110" s="411"/>
      <c r="J110" s="413"/>
      <c r="K110" s="413"/>
      <c r="L110" s="413"/>
      <c r="M110" s="379"/>
      <c r="N110" s="379"/>
      <c r="O110" s="413"/>
      <c r="P110" s="379"/>
      <c r="Q110" s="413"/>
      <c r="R110" s="379"/>
      <c r="S110" s="379"/>
      <c r="T110" s="413"/>
      <c r="U110" s="423"/>
      <c r="Z110" s="29">
        <f t="shared" si="37"/>
        <v>0</v>
      </c>
      <c r="AA110" s="29">
        <f t="shared" si="38"/>
        <v>0</v>
      </c>
      <c r="AB110" s="34">
        <f t="shared" si="39"/>
        <v>0</v>
      </c>
      <c r="AC110" s="29">
        <f t="shared" si="40"/>
        <v>0</v>
      </c>
      <c r="AD110" s="29">
        <f t="shared" si="41"/>
        <v>0</v>
      </c>
      <c r="AE110" s="34">
        <f t="shared" si="42"/>
        <v>0</v>
      </c>
      <c r="AF110" s="29">
        <f t="shared" si="43"/>
        <v>0</v>
      </c>
      <c r="AG110" s="29">
        <f t="shared" si="44"/>
        <v>0</v>
      </c>
      <c r="AH110" s="29">
        <f t="shared" si="45"/>
        <v>0</v>
      </c>
      <c r="AI110" s="34">
        <f t="shared" si="46"/>
        <v>0</v>
      </c>
      <c r="AJ110" s="29">
        <f t="shared" si="47"/>
        <v>0</v>
      </c>
      <c r="AK110" s="34">
        <f t="shared" si="48"/>
        <v>0</v>
      </c>
    </row>
    <row r="111" spans="1:37">
      <c r="A111" s="380">
        <f>'Gross Service Units'!C113</f>
        <v>0</v>
      </c>
      <c r="B111" s="381">
        <f>'Gross Service Units'!D113</f>
        <v>0</v>
      </c>
      <c r="C111" s="382">
        <f>'Gross Service Units'!B113</f>
        <v>0</v>
      </c>
      <c r="D111" s="217" t="e">
        <f>'Gross Service Units'!K113</f>
        <v>#N/A</v>
      </c>
      <c r="E111" s="217">
        <f>'Gross Service Units'!E113</f>
        <v>0</v>
      </c>
      <c r="F111" s="414">
        <f>'Gross Service Units'!Q113</f>
        <v>0</v>
      </c>
      <c r="G111" s="72">
        <f t="shared" si="36"/>
        <v>0</v>
      </c>
      <c r="H111" s="72"/>
      <c r="I111" s="411"/>
      <c r="J111" s="413"/>
      <c r="K111" s="413"/>
      <c r="L111" s="413"/>
      <c r="M111" s="379"/>
      <c r="N111" s="379"/>
      <c r="O111" s="413"/>
      <c r="P111" s="379"/>
      <c r="Q111" s="413"/>
      <c r="R111" s="379"/>
      <c r="S111" s="379"/>
      <c r="T111" s="413"/>
      <c r="U111" s="423"/>
      <c r="Z111" s="29">
        <f t="shared" si="37"/>
        <v>0</v>
      </c>
      <c r="AA111" s="29">
        <f t="shared" si="38"/>
        <v>0</v>
      </c>
      <c r="AB111" s="34">
        <f t="shared" si="39"/>
        <v>0</v>
      </c>
      <c r="AC111" s="29">
        <f t="shared" si="40"/>
        <v>0</v>
      </c>
      <c r="AD111" s="29">
        <f t="shared" si="41"/>
        <v>0</v>
      </c>
      <c r="AE111" s="34">
        <f t="shared" si="42"/>
        <v>0</v>
      </c>
      <c r="AF111" s="29">
        <f t="shared" si="43"/>
        <v>0</v>
      </c>
      <c r="AG111" s="29">
        <f t="shared" si="44"/>
        <v>0</v>
      </c>
      <c r="AH111" s="29">
        <f t="shared" si="45"/>
        <v>0</v>
      </c>
      <c r="AI111" s="34">
        <f t="shared" si="46"/>
        <v>0</v>
      </c>
      <c r="AJ111" s="29">
        <f t="shared" si="47"/>
        <v>0</v>
      </c>
      <c r="AK111" s="34">
        <f t="shared" si="48"/>
        <v>0</v>
      </c>
    </row>
    <row r="112" spans="1:37">
      <c r="A112" s="380">
        <f>'Gross Service Units'!C114</f>
        <v>0</v>
      </c>
      <c r="B112" s="381">
        <f>'Gross Service Units'!D114</f>
        <v>0</v>
      </c>
      <c r="C112" s="382">
        <f>'Gross Service Units'!B114</f>
        <v>0</v>
      </c>
      <c r="D112" s="217" t="e">
        <f>'Gross Service Units'!K114</f>
        <v>#N/A</v>
      </c>
      <c r="E112" s="217">
        <f>'Gross Service Units'!E114</f>
        <v>0</v>
      </c>
      <c r="F112" s="414">
        <f>'Gross Service Units'!Q114</f>
        <v>0</v>
      </c>
      <c r="G112" s="72">
        <f t="shared" si="36"/>
        <v>0</v>
      </c>
      <c r="H112" s="72"/>
      <c r="I112" s="411"/>
      <c r="J112" s="413"/>
      <c r="K112" s="413"/>
      <c r="L112" s="413"/>
      <c r="M112" s="379"/>
      <c r="N112" s="379"/>
      <c r="O112" s="413"/>
      <c r="P112" s="379"/>
      <c r="Q112" s="379"/>
      <c r="R112" s="379"/>
      <c r="S112" s="379"/>
      <c r="T112" s="413"/>
      <c r="U112" s="423"/>
      <c r="Z112" s="29">
        <f t="shared" si="37"/>
        <v>0</v>
      </c>
      <c r="AA112" s="29">
        <f t="shared" si="38"/>
        <v>0</v>
      </c>
      <c r="AB112" s="34">
        <f t="shared" si="39"/>
        <v>0</v>
      </c>
      <c r="AC112" s="29">
        <f t="shared" si="40"/>
        <v>0</v>
      </c>
      <c r="AD112" s="29">
        <f t="shared" si="41"/>
        <v>0</v>
      </c>
      <c r="AE112" s="34">
        <f t="shared" si="42"/>
        <v>0</v>
      </c>
      <c r="AF112" s="29">
        <f t="shared" si="43"/>
        <v>0</v>
      </c>
      <c r="AG112" s="29">
        <f t="shared" si="44"/>
        <v>0</v>
      </c>
      <c r="AH112" s="29">
        <f t="shared" si="45"/>
        <v>0</v>
      </c>
      <c r="AI112" s="34">
        <f t="shared" si="46"/>
        <v>0</v>
      </c>
      <c r="AJ112" s="29">
        <f t="shared" si="47"/>
        <v>0</v>
      </c>
      <c r="AK112" s="34">
        <f t="shared" si="48"/>
        <v>0</v>
      </c>
    </row>
    <row r="113" spans="1:37">
      <c r="A113" s="380">
        <f>'Gross Service Units'!C115</f>
        <v>0</v>
      </c>
      <c r="B113" s="381">
        <f>'Gross Service Units'!D115</f>
        <v>0</v>
      </c>
      <c r="C113" s="382">
        <f>'Gross Service Units'!B115</f>
        <v>0</v>
      </c>
      <c r="D113" s="217" t="e">
        <f>'Gross Service Units'!K115</f>
        <v>#N/A</v>
      </c>
      <c r="E113" s="217">
        <f>'Gross Service Units'!E115</f>
        <v>0</v>
      </c>
      <c r="F113" s="414">
        <f>'Gross Service Units'!Q115</f>
        <v>0</v>
      </c>
      <c r="G113" s="72">
        <f t="shared" si="36"/>
        <v>0</v>
      </c>
      <c r="H113" s="72"/>
      <c r="I113" s="411"/>
      <c r="J113" s="413"/>
      <c r="K113" s="413"/>
      <c r="L113" s="413"/>
      <c r="M113" s="379"/>
      <c r="N113" s="379"/>
      <c r="O113" s="413"/>
      <c r="P113" s="379"/>
      <c r="Q113" s="379"/>
      <c r="R113" s="379"/>
      <c r="S113" s="379"/>
      <c r="T113" s="413"/>
      <c r="U113" s="423"/>
      <c r="Z113" s="29">
        <f t="shared" si="37"/>
        <v>0</v>
      </c>
      <c r="AA113" s="29">
        <f t="shared" si="38"/>
        <v>0</v>
      </c>
      <c r="AB113" s="34">
        <f t="shared" si="39"/>
        <v>0</v>
      </c>
      <c r="AC113" s="29">
        <f t="shared" si="40"/>
        <v>0</v>
      </c>
      <c r="AD113" s="29">
        <f t="shared" si="41"/>
        <v>0</v>
      </c>
      <c r="AE113" s="34">
        <f t="shared" si="42"/>
        <v>0</v>
      </c>
      <c r="AF113" s="29">
        <f t="shared" si="43"/>
        <v>0</v>
      </c>
      <c r="AG113" s="29">
        <f t="shared" si="44"/>
        <v>0</v>
      </c>
      <c r="AH113" s="29">
        <f t="shared" si="45"/>
        <v>0</v>
      </c>
      <c r="AI113" s="34">
        <f t="shared" si="46"/>
        <v>0</v>
      </c>
      <c r="AJ113" s="29">
        <f t="shared" si="47"/>
        <v>0</v>
      </c>
      <c r="AK113" s="34">
        <f t="shared" si="48"/>
        <v>0</v>
      </c>
    </row>
    <row r="114" spans="1:37">
      <c r="A114" s="380">
        <f>'Gross Service Units'!C116</f>
        <v>0</v>
      </c>
      <c r="B114" s="381">
        <f>'Gross Service Units'!D116</f>
        <v>0</v>
      </c>
      <c r="C114" s="382">
        <f>'Gross Service Units'!B116</f>
        <v>0</v>
      </c>
      <c r="D114" s="217" t="e">
        <f>'Gross Service Units'!K116</f>
        <v>#N/A</v>
      </c>
      <c r="E114" s="217">
        <f>'Gross Service Units'!E116</f>
        <v>0</v>
      </c>
      <c r="F114" s="414">
        <f>'Gross Service Units'!Q116</f>
        <v>0</v>
      </c>
      <c r="G114" s="72">
        <f t="shared" si="36"/>
        <v>0</v>
      </c>
      <c r="H114" s="72"/>
      <c r="I114" s="411"/>
      <c r="J114" s="413"/>
      <c r="K114" s="413"/>
      <c r="L114" s="413"/>
      <c r="M114" s="379"/>
      <c r="N114" s="379"/>
      <c r="O114" s="413"/>
      <c r="P114" s="379"/>
      <c r="Q114" s="379"/>
      <c r="R114" s="379"/>
      <c r="S114" s="379"/>
      <c r="T114" s="413"/>
      <c r="U114" s="423"/>
      <c r="Z114" s="29">
        <f t="shared" si="37"/>
        <v>0</v>
      </c>
      <c r="AA114" s="29">
        <f t="shared" si="38"/>
        <v>0</v>
      </c>
      <c r="AB114" s="34">
        <f t="shared" si="39"/>
        <v>0</v>
      </c>
      <c r="AC114" s="29">
        <f t="shared" si="40"/>
        <v>0</v>
      </c>
      <c r="AD114" s="29">
        <f t="shared" si="41"/>
        <v>0</v>
      </c>
      <c r="AE114" s="34">
        <f t="shared" si="42"/>
        <v>0</v>
      </c>
      <c r="AF114" s="29">
        <f t="shared" si="43"/>
        <v>0</v>
      </c>
      <c r="AG114" s="29">
        <f t="shared" si="44"/>
        <v>0</v>
      </c>
      <c r="AH114" s="29">
        <f t="shared" si="45"/>
        <v>0</v>
      </c>
      <c r="AI114" s="34">
        <f t="shared" si="46"/>
        <v>0</v>
      </c>
      <c r="AJ114" s="29">
        <f t="shared" si="47"/>
        <v>0</v>
      </c>
      <c r="AK114" s="34">
        <f t="shared" si="48"/>
        <v>0</v>
      </c>
    </row>
    <row r="115" spans="1:37">
      <c r="A115" s="380">
        <f>'Gross Service Units'!C117</f>
        <v>0</v>
      </c>
      <c r="B115" s="381">
        <f>'Gross Service Units'!D117</f>
        <v>0</v>
      </c>
      <c r="C115" s="382">
        <f>'Gross Service Units'!B117</f>
        <v>0</v>
      </c>
      <c r="D115" s="217" t="e">
        <f>'Gross Service Units'!K117</f>
        <v>#N/A</v>
      </c>
      <c r="E115" s="217">
        <f>'Gross Service Units'!E117</f>
        <v>0</v>
      </c>
      <c r="F115" s="414">
        <f>'Gross Service Units'!Q117</f>
        <v>0</v>
      </c>
      <c r="G115" s="72">
        <f t="shared" si="36"/>
        <v>0</v>
      </c>
      <c r="H115" s="72"/>
      <c r="I115" s="411"/>
      <c r="J115" s="413"/>
      <c r="K115" s="413"/>
      <c r="L115" s="413"/>
      <c r="M115" s="379"/>
      <c r="N115" s="379"/>
      <c r="O115" s="413"/>
      <c r="P115" s="379"/>
      <c r="Q115" s="379"/>
      <c r="R115" s="379"/>
      <c r="S115" s="379"/>
      <c r="T115" s="413"/>
      <c r="U115" s="423"/>
      <c r="Z115" s="29">
        <f t="shared" si="37"/>
        <v>0</v>
      </c>
      <c r="AA115" s="29">
        <f t="shared" si="38"/>
        <v>0</v>
      </c>
      <c r="AB115" s="34">
        <f t="shared" si="39"/>
        <v>0</v>
      </c>
      <c r="AC115" s="29">
        <f t="shared" si="40"/>
        <v>0</v>
      </c>
      <c r="AD115" s="29">
        <f t="shared" si="41"/>
        <v>0</v>
      </c>
      <c r="AE115" s="34">
        <f t="shared" si="42"/>
        <v>0</v>
      </c>
      <c r="AF115" s="29">
        <f t="shared" si="43"/>
        <v>0</v>
      </c>
      <c r="AG115" s="29">
        <f t="shared" si="44"/>
        <v>0</v>
      </c>
      <c r="AH115" s="29">
        <f t="shared" si="45"/>
        <v>0</v>
      </c>
      <c r="AI115" s="34">
        <f t="shared" si="46"/>
        <v>0</v>
      </c>
      <c r="AJ115" s="29">
        <f t="shared" si="47"/>
        <v>0</v>
      </c>
      <c r="AK115" s="34">
        <f t="shared" si="48"/>
        <v>0</v>
      </c>
    </row>
    <row r="116" spans="1:37">
      <c r="A116" s="380">
        <f>'Gross Service Units'!C118</f>
        <v>0</v>
      </c>
      <c r="B116" s="381">
        <f>'Gross Service Units'!D118</f>
        <v>0</v>
      </c>
      <c r="C116" s="382">
        <f>'Gross Service Units'!B118</f>
        <v>0</v>
      </c>
      <c r="D116" s="217" t="e">
        <f>'Gross Service Units'!K118</f>
        <v>#N/A</v>
      </c>
      <c r="E116" s="217">
        <f>'Gross Service Units'!E118</f>
        <v>0</v>
      </c>
      <c r="F116" s="414">
        <f>'Gross Service Units'!Q118</f>
        <v>0</v>
      </c>
      <c r="G116" s="72">
        <f t="shared" si="36"/>
        <v>0</v>
      </c>
      <c r="H116" s="72"/>
      <c r="I116" s="411"/>
      <c r="J116" s="413"/>
      <c r="K116" s="413"/>
      <c r="L116" s="413"/>
      <c r="M116" s="379"/>
      <c r="N116" s="379"/>
      <c r="O116" s="413"/>
      <c r="P116" s="379"/>
      <c r="Q116" s="379"/>
      <c r="R116" s="379"/>
      <c r="S116" s="379"/>
      <c r="T116" s="413"/>
      <c r="U116" s="423"/>
      <c r="Z116" s="29">
        <f t="shared" si="37"/>
        <v>0</v>
      </c>
      <c r="AA116" s="29">
        <f t="shared" si="38"/>
        <v>0</v>
      </c>
      <c r="AB116" s="34">
        <f t="shared" si="39"/>
        <v>0</v>
      </c>
      <c r="AC116" s="29">
        <f t="shared" si="40"/>
        <v>0</v>
      </c>
      <c r="AD116" s="29">
        <f t="shared" si="41"/>
        <v>0</v>
      </c>
      <c r="AE116" s="34">
        <f t="shared" si="42"/>
        <v>0</v>
      </c>
      <c r="AF116" s="29">
        <f t="shared" si="43"/>
        <v>0</v>
      </c>
      <c r="AG116" s="29">
        <f t="shared" si="44"/>
        <v>0</v>
      </c>
      <c r="AH116" s="29">
        <f t="shared" si="45"/>
        <v>0</v>
      </c>
      <c r="AI116" s="34">
        <f t="shared" si="46"/>
        <v>0</v>
      </c>
      <c r="AJ116" s="29">
        <f t="shared" si="47"/>
        <v>0</v>
      </c>
      <c r="AK116" s="34">
        <f t="shared" si="48"/>
        <v>0</v>
      </c>
    </row>
    <row r="117" spans="1:37">
      <c r="A117" s="380">
        <f>'Gross Service Units'!C119</f>
        <v>0</v>
      </c>
      <c r="B117" s="381">
        <f>'Gross Service Units'!D119</f>
        <v>0</v>
      </c>
      <c r="C117" s="382">
        <f>'Gross Service Units'!B119</f>
        <v>0</v>
      </c>
      <c r="D117" s="217" t="e">
        <f>'Gross Service Units'!K119</f>
        <v>#N/A</v>
      </c>
      <c r="E117" s="217">
        <f>'Gross Service Units'!E119</f>
        <v>0</v>
      </c>
      <c r="F117" s="414">
        <f>'Gross Service Units'!Q119</f>
        <v>0</v>
      </c>
      <c r="G117" s="72">
        <f t="shared" si="36"/>
        <v>0</v>
      </c>
      <c r="H117" s="72"/>
      <c r="I117" s="411"/>
      <c r="J117" s="413"/>
      <c r="K117" s="413"/>
      <c r="L117" s="413"/>
      <c r="M117" s="379"/>
      <c r="N117" s="379"/>
      <c r="O117" s="413"/>
      <c r="P117" s="379"/>
      <c r="Q117" s="379"/>
      <c r="R117" s="379"/>
      <c r="S117" s="379"/>
      <c r="T117" s="413"/>
      <c r="U117" s="423"/>
      <c r="Z117" s="29">
        <f t="shared" si="37"/>
        <v>0</v>
      </c>
      <c r="AA117" s="29">
        <f t="shared" si="38"/>
        <v>0</v>
      </c>
      <c r="AB117" s="34">
        <f t="shared" si="39"/>
        <v>0</v>
      </c>
      <c r="AC117" s="29">
        <f t="shared" si="40"/>
        <v>0</v>
      </c>
      <c r="AD117" s="29">
        <f t="shared" si="41"/>
        <v>0</v>
      </c>
      <c r="AE117" s="34">
        <f t="shared" si="42"/>
        <v>0</v>
      </c>
      <c r="AF117" s="29">
        <f t="shared" si="43"/>
        <v>0</v>
      </c>
      <c r="AG117" s="29">
        <f t="shared" si="44"/>
        <v>0</v>
      </c>
      <c r="AH117" s="29">
        <f t="shared" si="45"/>
        <v>0</v>
      </c>
      <c r="AI117" s="34">
        <f t="shared" si="46"/>
        <v>0</v>
      </c>
      <c r="AJ117" s="29">
        <f t="shared" si="47"/>
        <v>0</v>
      </c>
      <c r="AK117" s="34">
        <f t="shared" si="48"/>
        <v>0</v>
      </c>
    </row>
    <row r="118" spans="1:37">
      <c r="A118" s="380">
        <f>'Gross Service Units'!C120</f>
        <v>0</v>
      </c>
      <c r="B118" s="381">
        <f>'Gross Service Units'!D120</f>
        <v>0</v>
      </c>
      <c r="C118" s="382">
        <f>'Gross Service Units'!B120</f>
        <v>0</v>
      </c>
      <c r="D118" s="217" t="e">
        <f>'Gross Service Units'!K120</f>
        <v>#N/A</v>
      </c>
      <c r="E118" s="217">
        <f>'Gross Service Units'!E120</f>
        <v>0</v>
      </c>
      <c r="F118" s="414">
        <f>'Gross Service Units'!Q120</f>
        <v>0</v>
      </c>
      <c r="G118" s="72">
        <f t="shared" si="36"/>
        <v>0</v>
      </c>
      <c r="H118" s="72"/>
      <c r="I118" s="411"/>
      <c r="J118" s="413"/>
      <c r="K118" s="413"/>
      <c r="L118" s="413"/>
      <c r="M118" s="379"/>
      <c r="N118" s="379"/>
      <c r="O118" s="413"/>
      <c r="P118" s="379"/>
      <c r="Q118" s="379"/>
      <c r="R118" s="379"/>
      <c r="S118" s="379"/>
      <c r="T118" s="379"/>
      <c r="U118" s="423"/>
      <c r="Z118" s="29">
        <f t="shared" si="37"/>
        <v>0</v>
      </c>
      <c r="AA118" s="29">
        <f t="shared" si="38"/>
        <v>0</v>
      </c>
      <c r="AB118" s="34">
        <f t="shared" si="39"/>
        <v>0</v>
      </c>
      <c r="AC118" s="29">
        <f t="shared" si="40"/>
        <v>0</v>
      </c>
      <c r="AD118" s="29">
        <f t="shared" si="41"/>
        <v>0</v>
      </c>
      <c r="AE118" s="34">
        <f t="shared" si="42"/>
        <v>0</v>
      </c>
      <c r="AF118" s="29">
        <f t="shared" si="43"/>
        <v>0</v>
      </c>
      <c r="AG118" s="29">
        <f t="shared" si="44"/>
        <v>0</v>
      </c>
      <c r="AH118" s="29">
        <f t="shared" si="45"/>
        <v>0</v>
      </c>
      <c r="AI118" s="34">
        <f t="shared" si="46"/>
        <v>0</v>
      </c>
      <c r="AJ118" s="29">
        <f t="shared" si="47"/>
        <v>0</v>
      </c>
      <c r="AK118" s="34">
        <f t="shared" si="48"/>
        <v>0</v>
      </c>
    </row>
    <row r="119" spans="1:37">
      <c r="A119" s="380">
        <f>'Gross Service Units'!C121</f>
        <v>0</v>
      </c>
      <c r="B119" s="381">
        <f>'Gross Service Units'!D121</f>
        <v>0</v>
      </c>
      <c r="C119" s="382">
        <f>'Gross Service Units'!B121</f>
        <v>0</v>
      </c>
      <c r="D119" s="217" t="e">
        <f>'Gross Service Units'!K121</f>
        <v>#N/A</v>
      </c>
      <c r="E119" s="217">
        <f>'Gross Service Units'!E121</f>
        <v>0</v>
      </c>
      <c r="F119" s="414">
        <f>'Gross Service Units'!Q121</f>
        <v>0</v>
      </c>
      <c r="G119" s="72">
        <f t="shared" si="36"/>
        <v>0</v>
      </c>
      <c r="H119" s="72"/>
      <c r="I119" s="411"/>
      <c r="J119" s="413"/>
      <c r="K119" s="413"/>
      <c r="L119" s="413"/>
      <c r="M119" s="379"/>
      <c r="N119" s="379"/>
      <c r="O119" s="413"/>
      <c r="P119" s="379"/>
      <c r="Q119" s="379"/>
      <c r="R119" s="379"/>
      <c r="S119" s="379"/>
      <c r="T119" s="379"/>
      <c r="U119" s="423"/>
      <c r="Z119" s="29">
        <f t="shared" si="37"/>
        <v>0</v>
      </c>
      <c r="AA119" s="29">
        <f t="shared" si="38"/>
        <v>0</v>
      </c>
      <c r="AB119" s="34">
        <f t="shared" si="39"/>
        <v>0</v>
      </c>
      <c r="AC119" s="29">
        <f t="shared" si="40"/>
        <v>0</v>
      </c>
      <c r="AD119" s="29">
        <f t="shared" si="41"/>
        <v>0</v>
      </c>
      <c r="AE119" s="34">
        <f t="shared" si="42"/>
        <v>0</v>
      </c>
      <c r="AF119" s="29">
        <f t="shared" si="43"/>
        <v>0</v>
      </c>
      <c r="AG119" s="29">
        <f t="shared" si="44"/>
        <v>0</v>
      </c>
      <c r="AH119" s="29">
        <f t="shared" si="45"/>
        <v>0</v>
      </c>
      <c r="AI119" s="34">
        <f t="shared" si="46"/>
        <v>0</v>
      </c>
      <c r="AJ119" s="29">
        <f t="shared" si="47"/>
        <v>0</v>
      </c>
      <c r="AK119" s="34">
        <f t="shared" si="48"/>
        <v>0</v>
      </c>
    </row>
    <row r="120" spans="1:37">
      <c r="A120" s="380">
        <f>'Gross Service Units'!C122</f>
        <v>0</v>
      </c>
      <c r="B120" s="381">
        <f>'Gross Service Units'!D122</f>
        <v>0</v>
      </c>
      <c r="C120" s="382">
        <f>'Gross Service Units'!B122</f>
        <v>0</v>
      </c>
      <c r="D120" s="217" t="e">
        <f>'Gross Service Units'!K122</f>
        <v>#N/A</v>
      </c>
      <c r="E120" s="217">
        <f>'Gross Service Units'!E122</f>
        <v>0</v>
      </c>
      <c r="F120" s="414">
        <f>'Gross Service Units'!Q122</f>
        <v>0</v>
      </c>
      <c r="G120" s="72">
        <f t="shared" si="36"/>
        <v>0</v>
      </c>
      <c r="H120" s="72"/>
      <c r="I120" s="411"/>
      <c r="J120" s="413"/>
      <c r="K120" s="413"/>
      <c r="L120" s="413"/>
      <c r="M120" s="379"/>
      <c r="N120" s="379"/>
      <c r="O120" s="413"/>
      <c r="P120" s="379"/>
      <c r="Q120" s="379"/>
      <c r="R120" s="379"/>
      <c r="S120" s="379"/>
      <c r="T120" s="379"/>
      <c r="U120" s="424"/>
      <c r="Z120" s="29">
        <f t="shared" si="37"/>
        <v>0</v>
      </c>
      <c r="AA120" s="29">
        <f t="shared" si="38"/>
        <v>0</v>
      </c>
      <c r="AB120" s="34">
        <f t="shared" si="39"/>
        <v>0</v>
      </c>
      <c r="AC120" s="29">
        <f t="shared" si="40"/>
        <v>0</v>
      </c>
      <c r="AD120" s="29">
        <f t="shared" si="41"/>
        <v>0</v>
      </c>
      <c r="AE120" s="34">
        <f t="shared" si="42"/>
        <v>0</v>
      </c>
      <c r="AF120" s="29">
        <f t="shared" si="43"/>
        <v>0</v>
      </c>
      <c r="AG120" s="29">
        <f t="shared" si="44"/>
        <v>0</v>
      </c>
      <c r="AH120" s="29">
        <f t="shared" si="45"/>
        <v>0</v>
      </c>
      <c r="AI120" s="34">
        <f t="shared" si="46"/>
        <v>0</v>
      </c>
      <c r="AJ120" s="29">
        <f t="shared" si="47"/>
        <v>0</v>
      </c>
      <c r="AK120" s="34">
        <f t="shared" si="48"/>
        <v>0</v>
      </c>
    </row>
    <row r="121" spans="1:37">
      <c r="A121" s="380">
        <f>'Gross Service Units'!C123</f>
        <v>0</v>
      </c>
      <c r="B121" s="381">
        <f>'Gross Service Units'!D123</f>
        <v>0</v>
      </c>
      <c r="C121" s="382">
        <f>'Gross Service Units'!B123</f>
        <v>0</v>
      </c>
      <c r="D121" s="217" t="e">
        <f>'Gross Service Units'!K123</f>
        <v>#N/A</v>
      </c>
      <c r="E121" s="217">
        <f>'Gross Service Units'!E123</f>
        <v>0</v>
      </c>
      <c r="F121" s="414">
        <f>'Gross Service Units'!Q123</f>
        <v>0</v>
      </c>
      <c r="G121" s="72">
        <f t="shared" si="36"/>
        <v>0</v>
      </c>
      <c r="H121" s="72"/>
      <c r="I121" s="411"/>
      <c r="J121" s="413"/>
      <c r="K121" s="413"/>
      <c r="L121" s="413"/>
      <c r="M121" s="379"/>
      <c r="N121" s="379"/>
      <c r="O121" s="413"/>
      <c r="P121" s="379"/>
      <c r="Q121" s="379"/>
      <c r="R121" s="379"/>
      <c r="S121" s="379"/>
      <c r="T121" s="379"/>
      <c r="U121" s="424"/>
      <c r="Z121" s="29">
        <f t="shared" si="37"/>
        <v>0</v>
      </c>
      <c r="AA121" s="29">
        <f t="shared" si="38"/>
        <v>0</v>
      </c>
      <c r="AB121" s="34">
        <f t="shared" si="39"/>
        <v>0</v>
      </c>
      <c r="AC121" s="29">
        <f t="shared" si="40"/>
        <v>0</v>
      </c>
      <c r="AD121" s="29">
        <f t="shared" si="41"/>
        <v>0</v>
      </c>
      <c r="AE121" s="34">
        <f t="shared" si="42"/>
        <v>0</v>
      </c>
      <c r="AF121" s="29">
        <f t="shared" si="43"/>
        <v>0</v>
      </c>
      <c r="AG121" s="29">
        <f t="shared" si="44"/>
        <v>0</v>
      </c>
      <c r="AH121" s="29">
        <f t="shared" si="45"/>
        <v>0</v>
      </c>
      <c r="AI121" s="34">
        <f t="shared" si="46"/>
        <v>0</v>
      </c>
      <c r="AJ121" s="29">
        <f t="shared" si="47"/>
        <v>0</v>
      </c>
      <c r="AK121" s="34">
        <f t="shared" si="48"/>
        <v>0</v>
      </c>
    </row>
    <row r="122" spans="1:37">
      <c r="A122" s="380">
        <f>'Gross Service Units'!C124</f>
        <v>0</v>
      </c>
      <c r="B122" s="381">
        <f>'Gross Service Units'!D124</f>
        <v>0</v>
      </c>
      <c r="C122" s="382">
        <f>'Gross Service Units'!B124</f>
        <v>0</v>
      </c>
      <c r="D122" s="217" t="e">
        <f>'Gross Service Units'!K124</f>
        <v>#N/A</v>
      </c>
      <c r="E122" s="217">
        <f>'Gross Service Units'!E124</f>
        <v>0</v>
      </c>
      <c r="F122" s="414">
        <f>'Gross Service Units'!Q124</f>
        <v>0</v>
      </c>
      <c r="G122" s="72">
        <f t="shared" si="36"/>
        <v>0</v>
      </c>
      <c r="H122" s="72"/>
      <c r="I122" s="411"/>
      <c r="J122" s="413"/>
      <c r="K122" s="413"/>
      <c r="L122" s="413"/>
      <c r="M122" s="379"/>
      <c r="N122" s="379"/>
      <c r="O122" s="413"/>
      <c r="P122" s="379"/>
      <c r="Q122" s="379"/>
      <c r="R122" s="379"/>
      <c r="S122" s="379"/>
      <c r="T122" s="379"/>
      <c r="U122" s="424"/>
      <c r="Z122" s="29">
        <f t="shared" si="37"/>
        <v>0</v>
      </c>
      <c r="AA122" s="29">
        <f t="shared" si="38"/>
        <v>0</v>
      </c>
      <c r="AB122" s="34">
        <f t="shared" si="39"/>
        <v>0</v>
      </c>
      <c r="AC122" s="29">
        <f t="shared" si="40"/>
        <v>0</v>
      </c>
      <c r="AD122" s="29">
        <f t="shared" si="41"/>
        <v>0</v>
      </c>
      <c r="AE122" s="34">
        <f t="shared" si="42"/>
        <v>0</v>
      </c>
      <c r="AF122" s="29">
        <f t="shared" si="43"/>
        <v>0</v>
      </c>
      <c r="AG122" s="29">
        <f t="shared" si="44"/>
        <v>0</v>
      </c>
      <c r="AH122" s="29">
        <f t="shared" si="45"/>
        <v>0</v>
      </c>
      <c r="AI122" s="34">
        <f t="shared" si="46"/>
        <v>0</v>
      </c>
      <c r="AJ122" s="29">
        <f t="shared" si="47"/>
        <v>0</v>
      </c>
      <c r="AK122" s="34">
        <f t="shared" si="48"/>
        <v>0</v>
      </c>
    </row>
    <row r="123" spans="1:37">
      <c r="A123" s="380">
        <f>'Gross Service Units'!C125</f>
        <v>0</v>
      </c>
      <c r="B123" s="381">
        <f>'Gross Service Units'!D125</f>
        <v>0</v>
      </c>
      <c r="C123" s="382">
        <f>'Gross Service Units'!B125</f>
        <v>0</v>
      </c>
      <c r="D123" s="217" t="e">
        <f>'Gross Service Units'!K125</f>
        <v>#N/A</v>
      </c>
      <c r="E123" s="217">
        <f>'Gross Service Units'!E125</f>
        <v>0</v>
      </c>
      <c r="F123" s="414">
        <f>'Gross Service Units'!Q125</f>
        <v>0</v>
      </c>
      <c r="G123" s="72">
        <f t="shared" si="36"/>
        <v>0</v>
      </c>
      <c r="H123" s="72"/>
      <c r="I123" s="411"/>
      <c r="J123" s="413"/>
      <c r="K123" s="413"/>
      <c r="L123" s="413"/>
      <c r="M123" s="379"/>
      <c r="N123" s="379"/>
      <c r="O123" s="379"/>
      <c r="P123" s="379"/>
      <c r="Q123" s="379"/>
      <c r="R123" s="379"/>
      <c r="S123" s="379"/>
      <c r="T123" s="379"/>
      <c r="U123" s="424"/>
      <c r="Z123" s="29">
        <f t="shared" si="37"/>
        <v>0</v>
      </c>
      <c r="AA123" s="29">
        <f t="shared" si="38"/>
        <v>0</v>
      </c>
      <c r="AB123" s="34">
        <f t="shared" si="39"/>
        <v>0</v>
      </c>
      <c r="AC123" s="29">
        <f t="shared" si="40"/>
        <v>0</v>
      </c>
      <c r="AD123" s="29">
        <f t="shared" si="41"/>
        <v>0</v>
      </c>
      <c r="AE123" s="34">
        <f t="shared" si="42"/>
        <v>0</v>
      </c>
      <c r="AF123" s="29">
        <f t="shared" si="43"/>
        <v>0</v>
      </c>
      <c r="AG123" s="29">
        <f t="shared" si="44"/>
        <v>0</v>
      </c>
      <c r="AH123" s="29">
        <f t="shared" si="45"/>
        <v>0</v>
      </c>
      <c r="AI123" s="34">
        <f t="shared" si="46"/>
        <v>0</v>
      </c>
      <c r="AJ123" s="29">
        <f t="shared" si="47"/>
        <v>0</v>
      </c>
      <c r="AK123" s="34">
        <f t="shared" si="48"/>
        <v>0</v>
      </c>
    </row>
    <row r="124" spans="1:37">
      <c r="A124" s="380">
        <f>'Gross Service Units'!C126</f>
        <v>0</v>
      </c>
      <c r="B124" s="381">
        <f>'Gross Service Units'!D126</f>
        <v>0</v>
      </c>
      <c r="C124" s="382">
        <f>'Gross Service Units'!B126</f>
        <v>0</v>
      </c>
      <c r="D124" s="217" t="e">
        <f>'Gross Service Units'!K126</f>
        <v>#N/A</v>
      </c>
      <c r="E124" s="217">
        <f>'Gross Service Units'!E126</f>
        <v>0</v>
      </c>
      <c r="F124" s="414">
        <f>'Gross Service Units'!Q126</f>
        <v>0</v>
      </c>
      <c r="G124" s="72">
        <f t="shared" si="36"/>
        <v>0</v>
      </c>
      <c r="H124" s="72"/>
      <c r="I124" s="411"/>
      <c r="J124" s="413"/>
      <c r="K124" s="413"/>
      <c r="L124" s="413"/>
      <c r="M124" s="379"/>
      <c r="N124" s="379"/>
      <c r="O124" s="379"/>
      <c r="P124" s="379"/>
      <c r="Q124" s="379"/>
      <c r="R124" s="379"/>
      <c r="S124" s="379"/>
      <c r="T124" s="379"/>
      <c r="U124" s="424"/>
      <c r="Z124" s="29">
        <f t="shared" si="37"/>
        <v>0</v>
      </c>
      <c r="AA124" s="29">
        <f t="shared" si="38"/>
        <v>0</v>
      </c>
      <c r="AB124" s="34">
        <f t="shared" si="39"/>
        <v>0</v>
      </c>
      <c r="AC124" s="29">
        <f t="shared" si="40"/>
        <v>0</v>
      </c>
      <c r="AD124" s="29">
        <f t="shared" si="41"/>
        <v>0</v>
      </c>
      <c r="AE124" s="34">
        <f t="shared" si="42"/>
        <v>0</v>
      </c>
      <c r="AF124" s="29">
        <f t="shared" si="43"/>
        <v>0</v>
      </c>
      <c r="AG124" s="29">
        <f t="shared" si="44"/>
        <v>0</v>
      </c>
      <c r="AH124" s="29">
        <f t="shared" si="45"/>
        <v>0</v>
      </c>
      <c r="AI124" s="34">
        <f t="shared" si="46"/>
        <v>0</v>
      </c>
      <c r="AJ124" s="29">
        <f t="shared" si="47"/>
        <v>0</v>
      </c>
      <c r="AK124" s="34">
        <f t="shared" si="48"/>
        <v>0</v>
      </c>
    </row>
    <row r="125" spans="1:37">
      <c r="A125" s="380">
        <f>'Gross Service Units'!C127</f>
        <v>0</v>
      </c>
      <c r="B125" s="381">
        <f>'Gross Service Units'!D127</f>
        <v>0</v>
      </c>
      <c r="C125" s="382">
        <f>'Gross Service Units'!B127</f>
        <v>0</v>
      </c>
      <c r="D125" s="217" t="e">
        <f>'Gross Service Units'!K127</f>
        <v>#N/A</v>
      </c>
      <c r="E125" s="217">
        <f>'Gross Service Units'!E127</f>
        <v>0</v>
      </c>
      <c r="F125" s="414">
        <f>'Gross Service Units'!Q127</f>
        <v>0</v>
      </c>
      <c r="G125" s="72">
        <f t="shared" si="36"/>
        <v>0</v>
      </c>
      <c r="H125" s="72"/>
      <c r="I125" s="411"/>
      <c r="J125" s="413"/>
      <c r="K125" s="413"/>
      <c r="L125" s="413"/>
      <c r="M125" s="379"/>
      <c r="N125" s="379"/>
      <c r="O125" s="379"/>
      <c r="P125" s="379"/>
      <c r="Q125" s="379"/>
      <c r="R125" s="379"/>
      <c r="S125" s="379"/>
      <c r="T125" s="379"/>
      <c r="U125" s="424"/>
      <c r="Z125" s="29">
        <f t="shared" si="37"/>
        <v>0</v>
      </c>
      <c r="AA125" s="29">
        <f t="shared" si="38"/>
        <v>0</v>
      </c>
      <c r="AB125" s="34">
        <f t="shared" si="39"/>
        <v>0</v>
      </c>
      <c r="AC125" s="29">
        <f t="shared" si="40"/>
        <v>0</v>
      </c>
      <c r="AD125" s="29">
        <f t="shared" si="41"/>
        <v>0</v>
      </c>
      <c r="AE125" s="34">
        <f t="shared" si="42"/>
        <v>0</v>
      </c>
      <c r="AF125" s="29">
        <f t="shared" si="43"/>
        <v>0</v>
      </c>
      <c r="AG125" s="29">
        <f t="shared" si="44"/>
        <v>0</v>
      </c>
      <c r="AH125" s="29">
        <f t="shared" si="45"/>
        <v>0</v>
      </c>
      <c r="AI125" s="34">
        <f t="shared" si="46"/>
        <v>0</v>
      </c>
      <c r="AJ125" s="29">
        <f t="shared" si="47"/>
        <v>0</v>
      </c>
      <c r="AK125" s="34">
        <f t="shared" si="48"/>
        <v>0</v>
      </c>
    </row>
    <row r="126" spans="1:37">
      <c r="A126" s="380">
        <f>'Gross Service Units'!C128</f>
        <v>0</v>
      </c>
      <c r="B126" s="381">
        <f>'Gross Service Units'!D128</f>
        <v>0</v>
      </c>
      <c r="C126" s="382">
        <f>'Gross Service Units'!B128</f>
        <v>0</v>
      </c>
      <c r="D126" s="217" t="e">
        <f>'Gross Service Units'!K128</f>
        <v>#N/A</v>
      </c>
      <c r="E126" s="217">
        <f>'Gross Service Units'!E128</f>
        <v>0</v>
      </c>
      <c r="F126" s="414">
        <f>'Gross Service Units'!Q128</f>
        <v>0</v>
      </c>
      <c r="G126" s="72">
        <f t="shared" si="36"/>
        <v>0</v>
      </c>
      <c r="H126" s="72"/>
      <c r="I126" s="411"/>
      <c r="J126" s="413"/>
      <c r="K126" s="413"/>
      <c r="L126" s="413"/>
      <c r="M126" s="379"/>
      <c r="N126" s="379"/>
      <c r="O126" s="379"/>
      <c r="P126" s="379"/>
      <c r="Q126" s="379"/>
      <c r="R126" s="379"/>
      <c r="S126" s="379"/>
      <c r="T126" s="379"/>
      <c r="U126" s="424"/>
      <c r="Z126" s="29">
        <f t="shared" si="37"/>
        <v>0</v>
      </c>
      <c r="AA126" s="29">
        <f t="shared" si="38"/>
        <v>0</v>
      </c>
      <c r="AB126" s="34">
        <f t="shared" si="39"/>
        <v>0</v>
      </c>
      <c r="AC126" s="29">
        <f t="shared" si="40"/>
        <v>0</v>
      </c>
      <c r="AD126" s="29">
        <f t="shared" si="41"/>
        <v>0</v>
      </c>
      <c r="AE126" s="34">
        <f t="shared" si="42"/>
        <v>0</v>
      </c>
      <c r="AF126" s="29">
        <f t="shared" si="43"/>
        <v>0</v>
      </c>
      <c r="AG126" s="29">
        <f t="shared" si="44"/>
        <v>0</v>
      </c>
      <c r="AH126" s="29">
        <f t="shared" si="45"/>
        <v>0</v>
      </c>
      <c r="AI126" s="34">
        <f t="shared" si="46"/>
        <v>0</v>
      </c>
      <c r="AJ126" s="29">
        <f t="shared" si="47"/>
        <v>0</v>
      </c>
      <c r="AK126" s="34">
        <f t="shared" si="48"/>
        <v>0</v>
      </c>
    </row>
    <row r="127" spans="1:37">
      <c r="A127" s="380">
        <f>'Gross Service Units'!C129</f>
        <v>0</v>
      </c>
      <c r="B127" s="381">
        <f>'Gross Service Units'!D129</f>
        <v>0</v>
      </c>
      <c r="C127" s="382">
        <f>'Gross Service Units'!B129</f>
        <v>0</v>
      </c>
      <c r="D127" s="217" t="e">
        <f>'Gross Service Units'!K129</f>
        <v>#N/A</v>
      </c>
      <c r="E127" s="217">
        <f>'Gross Service Units'!E129</f>
        <v>0</v>
      </c>
      <c r="F127" s="414">
        <f>'Gross Service Units'!Q129</f>
        <v>0</v>
      </c>
      <c r="G127" s="72">
        <f t="shared" si="36"/>
        <v>0</v>
      </c>
      <c r="H127" s="72"/>
      <c r="I127" s="411"/>
      <c r="J127" s="413"/>
      <c r="K127" s="413"/>
      <c r="L127" s="413"/>
      <c r="M127" s="379"/>
      <c r="N127" s="379"/>
      <c r="O127" s="379"/>
      <c r="P127" s="379"/>
      <c r="Q127" s="379"/>
      <c r="R127" s="379"/>
      <c r="S127" s="379"/>
      <c r="T127" s="379"/>
      <c r="U127" s="424"/>
      <c r="Z127" s="29">
        <f t="shared" si="37"/>
        <v>0</v>
      </c>
      <c r="AA127" s="29">
        <f t="shared" si="38"/>
        <v>0</v>
      </c>
      <c r="AB127" s="34">
        <f t="shared" si="39"/>
        <v>0</v>
      </c>
      <c r="AC127" s="29">
        <f t="shared" si="40"/>
        <v>0</v>
      </c>
      <c r="AD127" s="29">
        <f t="shared" si="41"/>
        <v>0</v>
      </c>
      <c r="AE127" s="34">
        <f t="shared" si="42"/>
        <v>0</v>
      </c>
      <c r="AF127" s="29">
        <f t="shared" si="43"/>
        <v>0</v>
      </c>
      <c r="AG127" s="29">
        <f t="shared" si="44"/>
        <v>0</v>
      </c>
      <c r="AH127" s="29">
        <f t="shared" si="45"/>
        <v>0</v>
      </c>
      <c r="AI127" s="34">
        <f t="shared" si="46"/>
        <v>0</v>
      </c>
      <c r="AJ127" s="29">
        <f t="shared" si="47"/>
        <v>0</v>
      </c>
      <c r="AK127" s="34">
        <f t="shared" si="48"/>
        <v>0</v>
      </c>
    </row>
    <row r="128" spans="1:37">
      <c r="A128" s="380">
        <f>'Gross Service Units'!C130</f>
        <v>0</v>
      </c>
      <c r="B128" s="381">
        <f>'Gross Service Units'!D130</f>
        <v>0</v>
      </c>
      <c r="C128" s="382">
        <f>'Gross Service Units'!B130</f>
        <v>0</v>
      </c>
      <c r="D128" s="217" t="e">
        <f>'Gross Service Units'!K130</f>
        <v>#N/A</v>
      </c>
      <c r="E128" s="217">
        <f>'Gross Service Units'!E130</f>
        <v>0</v>
      </c>
      <c r="F128" s="414">
        <f>'Gross Service Units'!Q130</f>
        <v>0</v>
      </c>
      <c r="G128" s="72">
        <f t="shared" si="36"/>
        <v>0</v>
      </c>
      <c r="H128" s="72"/>
      <c r="I128" s="411"/>
      <c r="J128" s="413"/>
      <c r="K128" s="413"/>
      <c r="L128" s="413"/>
      <c r="M128" s="379"/>
      <c r="N128" s="379"/>
      <c r="O128" s="379"/>
      <c r="P128" s="379"/>
      <c r="Q128" s="379"/>
      <c r="R128" s="379"/>
      <c r="S128" s="379"/>
      <c r="T128" s="379"/>
      <c r="U128" s="424"/>
      <c r="Z128" s="29">
        <f t="shared" si="37"/>
        <v>0</v>
      </c>
      <c r="AA128" s="29">
        <f t="shared" si="38"/>
        <v>0</v>
      </c>
      <c r="AB128" s="34">
        <f t="shared" si="39"/>
        <v>0</v>
      </c>
      <c r="AC128" s="29">
        <f t="shared" si="40"/>
        <v>0</v>
      </c>
      <c r="AD128" s="29">
        <f t="shared" si="41"/>
        <v>0</v>
      </c>
      <c r="AE128" s="34">
        <f t="shared" si="42"/>
        <v>0</v>
      </c>
      <c r="AF128" s="29">
        <f t="shared" si="43"/>
        <v>0</v>
      </c>
      <c r="AG128" s="29">
        <f t="shared" si="44"/>
        <v>0</v>
      </c>
      <c r="AH128" s="29">
        <f t="shared" si="45"/>
        <v>0</v>
      </c>
      <c r="AI128" s="34">
        <f t="shared" si="46"/>
        <v>0</v>
      </c>
      <c r="AJ128" s="29">
        <f t="shared" si="47"/>
        <v>0</v>
      </c>
      <c r="AK128" s="34">
        <f t="shared" si="48"/>
        <v>0</v>
      </c>
    </row>
    <row r="129" spans="1:37">
      <c r="A129" s="380">
        <f>'Gross Service Units'!C131</f>
        <v>0</v>
      </c>
      <c r="B129" s="381">
        <f>'Gross Service Units'!D131</f>
        <v>0</v>
      </c>
      <c r="C129" s="382">
        <f>'Gross Service Units'!B131</f>
        <v>0</v>
      </c>
      <c r="D129" s="217" t="e">
        <f>'Gross Service Units'!K131</f>
        <v>#N/A</v>
      </c>
      <c r="E129" s="217">
        <f>'Gross Service Units'!E131</f>
        <v>0</v>
      </c>
      <c r="F129" s="414">
        <f>'Gross Service Units'!Q131</f>
        <v>0</v>
      </c>
      <c r="G129" s="72">
        <f t="shared" si="36"/>
        <v>0</v>
      </c>
      <c r="H129" s="72"/>
      <c r="I129" s="411"/>
      <c r="J129" s="413"/>
      <c r="K129" s="413"/>
      <c r="L129" s="413"/>
      <c r="M129" s="379"/>
      <c r="N129" s="379"/>
      <c r="O129" s="379"/>
      <c r="P129" s="379"/>
      <c r="Q129" s="379"/>
      <c r="R129" s="379"/>
      <c r="S129" s="379"/>
      <c r="T129" s="379"/>
      <c r="U129" s="424"/>
      <c r="Z129" s="29">
        <f t="shared" si="37"/>
        <v>0</v>
      </c>
      <c r="AA129" s="29">
        <f t="shared" si="38"/>
        <v>0</v>
      </c>
      <c r="AB129" s="34">
        <f t="shared" si="39"/>
        <v>0</v>
      </c>
      <c r="AC129" s="29">
        <f t="shared" si="40"/>
        <v>0</v>
      </c>
      <c r="AD129" s="29">
        <f t="shared" si="41"/>
        <v>0</v>
      </c>
      <c r="AE129" s="34">
        <f t="shared" si="42"/>
        <v>0</v>
      </c>
      <c r="AF129" s="29">
        <f t="shared" si="43"/>
        <v>0</v>
      </c>
      <c r="AG129" s="29">
        <f t="shared" si="44"/>
        <v>0</v>
      </c>
      <c r="AH129" s="29">
        <f t="shared" si="45"/>
        <v>0</v>
      </c>
      <c r="AI129" s="34">
        <f t="shared" si="46"/>
        <v>0</v>
      </c>
      <c r="AJ129" s="29">
        <f t="shared" si="47"/>
        <v>0</v>
      </c>
      <c r="AK129" s="34">
        <f t="shared" si="48"/>
        <v>0</v>
      </c>
    </row>
    <row r="130" spans="1:37">
      <c r="A130" s="380">
        <f>'Gross Service Units'!C132</f>
        <v>0</v>
      </c>
      <c r="B130" s="381">
        <f>'Gross Service Units'!D132</f>
        <v>0</v>
      </c>
      <c r="C130" s="382">
        <f>'Gross Service Units'!B132</f>
        <v>0</v>
      </c>
      <c r="D130" s="217" t="e">
        <f>'Gross Service Units'!K132</f>
        <v>#N/A</v>
      </c>
      <c r="E130" s="217">
        <f>'Gross Service Units'!E132</f>
        <v>0</v>
      </c>
      <c r="F130" s="414">
        <f>'Gross Service Units'!Q132</f>
        <v>0</v>
      </c>
      <c r="G130" s="72">
        <f t="shared" si="36"/>
        <v>0</v>
      </c>
      <c r="H130" s="72"/>
      <c r="I130" s="379"/>
      <c r="J130" s="379"/>
      <c r="K130" s="379"/>
      <c r="L130" s="379"/>
      <c r="M130" s="379"/>
      <c r="N130" s="379"/>
      <c r="O130" s="379"/>
      <c r="P130" s="379"/>
      <c r="Q130" s="379"/>
      <c r="R130" s="379"/>
      <c r="S130" s="379"/>
      <c r="T130" s="379"/>
      <c r="U130" s="424"/>
      <c r="Z130" s="29">
        <f t="shared" si="37"/>
        <v>0</v>
      </c>
      <c r="AA130" s="29">
        <f t="shared" si="38"/>
        <v>0</v>
      </c>
      <c r="AB130" s="34">
        <f t="shared" si="39"/>
        <v>0</v>
      </c>
      <c r="AC130" s="29">
        <f t="shared" si="40"/>
        <v>0</v>
      </c>
      <c r="AD130" s="29">
        <f t="shared" si="41"/>
        <v>0</v>
      </c>
      <c r="AE130" s="34">
        <f t="shared" si="42"/>
        <v>0</v>
      </c>
      <c r="AF130" s="29">
        <f t="shared" si="43"/>
        <v>0</v>
      </c>
      <c r="AG130" s="29">
        <f t="shared" si="44"/>
        <v>0</v>
      </c>
      <c r="AH130" s="29">
        <f t="shared" si="45"/>
        <v>0</v>
      </c>
      <c r="AI130" s="34">
        <f t="shared" si="46"/>
        <v>0</v>
      </c>
      <c r="AJ130" s="29">
        <f t="shared" si="47"/>
        <v>0</v>
      </c>
      <c r="AK130" s="34">
        <f t="shared" si="48"/>
        <v>0</v>
      </c>
    </row>
    <row r="131" spans="1:37">
      <c r="A131" s="380">
        <f>'Gross Service Units'!C133</f>
        <v>0</v>
      </c>
      <c r="B131" s="381">
        <f>'Gross Service Units'!D133</f>
        <v>0</v>
      </c>
      <c r="C131" s="382">
        <f>'Gross Service Units'!B133</f>
        <v>0</v>
      </c>
      <c r="D131" s="217" t="e">
        <f>'Gross Service Units'!K133</f>
        <v>#N/A</v>
      </c>
      <c r="E131" s="217">
        <f>'Gross Service Units'!E133</f>
        <v>0</v>
      </c>
      <c r="F131" s="414">
        <f>'Gross Service Units'!Q133</f>
        <v>0</v>
      </c>
      <c r="G131" s="72">
        <f t="shared" si="36"/>
        <v>0</v>
      </c>
      <c r="H131" s="72"/>
      <c r="I131" s="379"/>
      <c r="J131" s="379"/>
      <c r="K131" s="379"/>
      <c r="L131" s="379"/>
      <c r="M131" s="379"/>
      <c r="N131" s="379"/>
      <c r="O131" s="379"/>
      <c r="P131" s="379"/>
      <c r="Q131" s="379"/>
      <c r="R131" s="379"/>
      <c r="S131" s="379"/>
      <c r="T131" s="379"/>
      <c r="U131" s="424"/>
      <c r="Z131" s="29">
        <f t="shared" si="37"/>
        <v>0</v>
      </c>
      <c r="AA131" s="29">
        <f t="shared" si="38"/>
        <v>0</v>
      </c>
      <c r="AB131" s="34">
        <f t="shared" si="39"/>
        <v>0</v>
      </c>
      <c r="AC131" s="29">
        <f t="shared" si="40"/>
        <v>0</v>
      </c>
      <c r="AD131" s="29">
        <f t="shared" si="41"/>
        <v>0</v>
      </c>
      <c r="AE131" s="34">
        <f t="shared" si="42"/>
        <v>0</v>
      </c>
      <c r="AF131" s="29">
        <f t="shared" si="43"/>
        <v>0</v>
      </c>
      <c r="AG131" s="29">
        <f t="shared" si="44"/>
        <v>0</v>
      </c>
      <c r="AH131" s="29">
        <f t="shared" si="45"/>
        <v>0</v>
      </c>
      <c r="AI131" s="34">
        <f t="shared" si="46"/>
        <v>0</v>
      </c>
      <c r="AJ131" s="29">
        <f t="shared" si="47"/>
        <v>0</v>
      </c>
      <c r="AK131" s="34">
        <f t="shared" si="48"/>
        <v>0</v>
      </c>
    </row>
    <row r="132" spans="1:37">
      <c r="A132" s="380">
        <f>'Gross Service Units'!C134</f>
        <v>0</v>
      </c>
      <c r="B132" s="381">
        <f>'Gross Service Units'!D134</f>
        <v>0</v>
      </c>
      <c r="C132" s="382">
        <f>'Gross Service Units'!B134</f>
        <v>0</v>
      </c>
      <c r="D132" s="217" t="e">
        <f>'Gross Service Units'!K134</f>
        <v>#N/A</v>
      </c>
      <c r="E132" s="217">
        <f>'Gross Service Units'!E134</f>
        <v>0</v>
      </c>
      <c r="F132" s="414">
        <f>'Gross Service Units'!Q134</f>
        <v>0</v>
      </c>
      <c r="G132" s="72">
        <f t="shared" si="36"/>
        <v>0</v>
      </c>
      <c r="H132" s="72"/>
      <c r="I132" s="379"/>
      <c r="J132" s="379"/>
      <c r="K132" s="379"/>
      <c r="L132" s="379"/>
      <c r="M132" s="379"/>
      <c r="N132" s="379"/>
      <c r="O132" s="379"/>
      <c r="P132" s="379"/>
      <c r="Q132" s="379"/>
      <c r="R132" s="379"/>
      <c r="S132" s="379"/>
      <c r="T132" s="379"/>
      <c r="U132" s="424"/>
      <c r="Z132" s="29">
        <f t="shared" si="37"/>
        <v>0</v>
      </c>
      <c r="AA132" s="29">
        <f t="shared" si="38"/>
        <v>0</v>
      </c>
      <c r="AB132" s="34">
        <f t="shared" si="39"/>
        <v>0</v>
      </c>
      <c r="AC132" s="29">
        <f t="shared" si="40"/>
        <v>0</v>
      </c>
      <c r="AD132" s="29">
        <f t="shared" si="41"/>
        <v>0</v>
      </c>
      <c r="AE132" s="34">
        <f t="shared" si="42"/>
        <v>0</v>
      </c>
      <c r="AF132" s="29">
        <f t="shared" si="43"/>
        <v>0</v>
      </c>
      <c r="AG132" s="29">
        <f t="shared" si="44"/>
        <v>0</v>
      </c>
      <c r="AH132" s="29">
        <f t="shared" si="45"/>
        <v>0</v>
      </c>
      <c r="AI132" s="34">
        <f t="shared" si="46"/>
        <v>0</v>
      </c>
      <c r="AJ132" s="29">
        <f t="shared" si="47"/>
        <v>0</v>
      </c>
      <c r="AK132" s="34">
        <f t="shared" si="48"/>
        <v>0</v>
      </c>
    </row>
    <row r="133" spans="1:37">
      <c r="A133" s="380">
        <f>'Gross Service Units'!C135</f>
        <v>0</v>
      </c>
      <c r="B133" s="381">
        <f>'Gross Service Units'!D135</f>
        <v>0</v>
      </c>
      <c r="C133" s="382">
        <f>'Gross Service Units'!B135</f>
        <v>0</v>
      </c>
      <c r="D133" s="217" t="e">
        <f>'Gross Service Units'!K135</f>
        <v>#N/A</v>
      </c>
      <c r="E133" s="217">
        <f>'Gross Service Units'!E135</f>
        <v>0</v>
      </c>
      <c r="F133" s="414">
        <f>'Gross Service Units'!Q135</f>
        <v>0</v>
      </c>
      <c r="G133" s="72">
        <f t="shared" ref="G133:G164" si="49">SUM(I135:AK135)</f>
        <v>0</v>
      </c>
      <c r="H133" s="72"/>
      <c r="I133" s="379"/>
      <c r="J133" s="379"/>
      <c r="K133" s="379"/>
      <c r="L133" s="379"/>
      <c r="M133" s="379"/>
      <c r="N133" s="379"/>
      <c r="O133" s="379"/>
      <c r="P133" s="379"/>
      <c r="Q133" s="379"/>
      <c r="R133" s="379"/>
      <c r="S133" s="379"/>
      <c r="T133" s="379"/>
      <c r="U133" s="424"/>
      <c r="Z133" s="29">
        <f t="shared" ref="Z133:Z164" si="50">I133*$F133</f>
        <v>0</v>
      </c>
      <c r="AA133" s="29">
        <f t="shared" ref="AA133:AA164" si="51">J133*$F133</f>
        <v>0</v>
      </c>
      <c r="AB133" s="34">
        <f t="shared" ref="AB133:AB164" si="52">K133*$F133</f>
        <v>0</v>
      </c>
      <c r="AC133" s="29">
        <f t="shared" ref="AC133:AC164" si="53">L133*$F133</f>
        <v>0</v>
      </c>
      <c r="AD133" s="29">
        <f t="shared" ref="AD133:AD164" si="54">M133*$F133</f>
        <v>0</v>
      </c>
      <c r="AE133" s="34">
        <f t="shared" ref="AE133:AE164" si="55">N133*$F133</f>
        <v>0</v>
      </c>
      <c r="AF133" s="29">
        <f t="shared" ref="AF133:AF164" si="56">O133*$F133</f>
        <v>0</v>
      </c>
      <c r="AG133" s="29">
        <f t="shared" ref="AG133:AG164" si="57">P133*$F133</f>
        <v>0</v>
      </c>
      <c r="AH133" s="29">
        <f t="shared" ref="AH133:AH164" si="58">Q133*$F133</f>
        <v>0</v>
      </c>
      <c r="AI133" s="34">
        <f t="shared" ref="AI133:AI164" si="59">R133*$F133</f>
        <v>0</v>
      </c>
      <c r="AJ133" s="29">
        <f t="shared" ref="AJ133:AJ164" si="60">S133*$F133</f>
        <v>0</v>
      </c>
      <c r="AK133" s="34">
        <f t="shared" ref="AK133:AK164" si="61">T133*$F133</f>
        <v>0</v>
      </c>
    </row>
    <row r="134" spans="1:37">
      <c r="A134" s="380">
        <f>'Gross Service Units'!C136</f>
        <v>0</v>
      </c>
      <c r="B134" s="381">
        <f>'Gross Service Units'!D136</f>
        <v>0</v>
      </c>
      <c r="C134" s="382">
        <f>'Gross Service Units'!B136</f>
        <v>0</v>
      </c>
      <c r="D134" s="217" t="e">
        <f>'Gross Service Units'!K136</f>
        <v>#N/A</v>
      </c>
      <c r="E134" s="217">
        <f>'Gross Service Units'!E136</f>
        <v>0</v>
      </c>
      <c r="F134" s="414">
        <f>'Gross Service Units'!Q136</f>
        <v>0</v>
      </c>
      <c r="G134" s="72">
        <f t="shared" si="49"/>
        <v>0</v>
      </c>
      <c r="H134" s="72"/>
      <c r="I134" s="379"/>
      <c r="J134" s="379"/>
      <c r="K134" s="379"/>
      <c r="L134" s="379"/>
      <c r="M134" s="379"/>
      <c r="N134" s="379"/>
      <c r="O134" s="379"/>
      <c r="P134" s="379"/>
      <c r="Q134" s="379"/>
      <c r="R134" s="379"/>
      <c r="S134" s="379"/>
      <c r="T134" s="379"/>
      <c r="U134" s="424"/>
      <c r="Z134" s="29">
        <f t="shared" si="50"/>
        <v>0</v>
      </c>
      <c r="AA134" s="29">
        <f t="shared" si="51"/>
        <v>0</v>
      </c>
      <c r="AB134" s="34">
        <f t="shared" si="52"/>
        <v>0</v>
      </c>
      <c r="AC134" s="29">
        <f t="shared" si="53"/>
        <v>0</v>
      </c>
      <c r="AD134" s="29">
        <f t="shared" si="54"/>
        <v>0</v>
      </c>
      <c r="AE134" s="34">
        <f t="shared" si="55"/>
        <v>0</v>
      </c>
      <c r="AF134" s="29">
        <f t="shared" si="56"/>
        <v>0</v>
      </c>
      <c r="AG134" s="29">
        <f t="shared" si="57"/>
        <v>0</v>
      </c>
      <c r="AH134" s="29">
        <f t="shared" si="58"/>
        <v>0</v>
      </c>
      <c r="AI134" s="34">
        <f t="shared" si="59"/>
        <v>0</v>
      </c>
      <c r="AJ134" s="29">
        <f t="shared" si="60"/>
        <v>0</v>
      </c>
      <c r="AK134" s="34">
        <f t="shared" si="61"/>
        <v>0</v>
      </c>
    </row>
    <row r="135" spans="1:37">
      <c r="A135" s="380">
        <f>'Gross Service Units'!C137</f>
        <v>0</v>
      </c>
      <c r="B135" s="381">
        <f>'Gross Service Units'!D137</f>
        <v>0</v>
      </c>
      <c r="C135" s="382">
        <f>'Gross Service Units'!B137</f>
        <v>0</v>
      </c>
      <c r="D135" s="217" t="e">
        <f>'Gross Service Units'!K137</f>
        <v>#N/A</v>
      </c>
      <c r="E135" s="217">
        <f>'Gross Service Units'!E137</f>
        <v>0</v>
      </c>
      <c r="F135" s="414">
        <f>'Gross Service Units'!Q137</f>
        <v>0</v>
      </c>
      <c r="G135" s="72">
        <f t="shared" si="49"/>
        <v>0</v>
      </c>
      <c r="H135" s="72"/>
      <c r="I135" s="379"/>
      <c r="J135" s="379"/>
      <c r="K135" s="379"/>
      <c r="L135" s="379"/>
      <c r="M135" s="379"/>
      <c r="N135" s="379"/>
      <c r="O135" s="379"/>
      <c r="P135" s="379"/>
      <c r="Q135" s="379"/>
      <c r="R135" s="379"/>
      <c r="S135" s="379"/>
      <c r="T135" s="379"/>
      <c r="U135" s="424"/>
      <c r="Z135" s="29">
        <f t="shared" si="50"/>
        <v>0</v>
      </c>
      <c r="AA135" s="29">
        <f t="shared" si="51"/>
        <v>0</v>
      </c>
      <c r="AB135" s="34">
        <f t="shared" si="52"/>
        <v>0</v>
      </c>
      <c r="AC135" s="29">
        <f t="shared" si="53"/>
        <v>0</v>
      </c>
      <c r="AD135" s="29">
        <f t="shared" si="54"/>
        <v>0</v>
      </c>
      <c r="AE135" s="34">
        <f t="shared" si="55"/>
        <v>0</v>
      </c>
      <c r="AF135" s="29">
        <f t="shared" si="56"/>
        <v>0</v>
      </c>
      <c r="AG135" s="29">
        <f t="shared" si="57"/>
        <v>0</v>
      </c>
      <c r="AH135" s="29">
        <f t="shared" si="58"/>
        <v>0</v>
      </c>
      <c r="AI135" s="34">
        <f t="shared" si="59"/>
        <v>0</v>
      </c>
      <c r="AJ135" s="29">
        <f t="shared" si="60"/>
        <v>0</v>
      </c>
      <c r="AK135" s="34">
        <f t="shared" si="61"/>
        <v>0</v>
      </c>
    </row>
    <row r="136" spans="1:37">
      <c r="A136" s="380">
        <f>'Gross Service Units'!C138</f>
        <v>0</v>
      </c>
      <c r="B136" s="381">
        <f>'Gross Service Units'!D138</f>
        <v>0</v>
      </c>
      <c r="C136" s="382">
        <f>'Gross Service Units'!B138</f>
        <v>0</v>
      </c>
      <c r="D136" s="217" t="e">
        <f>'Gross Service Units'!K138</f>
        <v>#N/A</v>
      </c>
      <c r="E136" s="217">
        <f>'Gross Service Units'!E138</f>
        <v>0</v>
      </c>
      <c r="F136" s="414">
        <f>'Gross Service Units'!Q138</f>
        <v>0</v>
      </c>
      <c r="G136" s="72">
        <f t="shared" si="49"/>
        <v>0</v>
      </c>
      <c r="H136" s="72"/>
      <c r="I136" s="379"/>
      <c r="J136" s="379"/>
      <c r="K136" s="379"/>
      <c r="L136" s="379"/>
      <c r="M136" s="379"/>
      <c r="N136" s="379"/>
      <c r="O136" s="379"/>
      <c r="P136" s="379"/>
      <c r="Q136" s="379"/>
      <c r="R136" s="379"/>
      <c r="S136" s="379"/>
      <c r="T136" s="379"/>
      <c r="U136" s="424"/>
      <c r="Z136" s="29">
        <f t="shared" si="50"/>
        <v>0</v>
      </c>
      <c r="AA136" s="29">
        <f t="shared" si="51"/>
        <v>0</v>
      </c>
      <c r="AB136" s="34">
        <f t="shared" si="52"/>
        <v>0</v>
      </c>
      <c r="AC136" s="29">
        <f t="shared" si="53"/>
        <v>0</v>
      </c>
      <c r="AD136" s="29">
        <f t="shared" si="54"/>
        <v>0</v>
      </c>
      <c r="AE136" s="34">
        <f t="shared" si="55"/>
        <v>0</v>
      </c>
      <c r="AF136" s="29">
        <f t="shared" si="56"/>
        <v>0</v>
      </c>
      <c r="AG136" s="29">
        <f t="shared" si="57"/>
        <v>0</v>
      </c>
      <c r="AH136" s="29">
        <f t="shared" si="58"/>
        <v>0</v>
      </c>
      <c r="AI136" s="34">
        <f t="shared" si="59"/>
        <v>0</v>
      </c>
      <c r="AJ136" s="29">
        <f t="shared" si="60"/>
        <v>0</v>
      </c>
      <c r="AK136" s="34">
        <f t="shared" si="61"/>
        <v>0</v>
      </c>
    </row>
    <row r="137" spans="1:37">
      <c r="A137" s="380">
        <f>'Gross Service Units'!C139</f>
        <v>0</v>
      </c>
      <c r="B137" s="381">
        <f>'Gross Service Units'!D139</f>
        <v>0</v>
      </c>
      <c r="C137" s="382">
        <f>'Gross Service Units'!B139</f>
        <v>0</v>
      </c>
      <c r="D137" s="217" t="e">
        <f>'Gross Service Units'!K139</f>
        <v>#N/A</v>
      </c>
      <c r="E137" s="217">
        <f>'Gross Service Units'!E139</f>
        <v>0</v>
      </c>
      <c r="F137" s="414">
        <f>'Gross Service Units'!Q139</f>
        <v>0</v>
      </c>
      <c r="G137" s="72">
        <f t="shared" si="49"/>
        <v>0</v>
      </c>
      <c r="H137" s="72"/>
      <c r="I137" s="379"/>
      <c r="J137" s="379"/>
      <c r="K137" s="379"/>
      <c r="L137" s="379"/>
      <c r="M137" s="379"/>
      <c r="N137" s="379"/>
      <c r="O137" s="379"/>
      <c r="P137" s="379"/>
      <c r="Q137" s="379"/>
      <c r="R137" s="379"/>
      <c r="S137" s="379"/>
      <c r="T137" s="379"/>
      <c r="U137" s="424"/>
      <c r="Z137" s="29">
        <f t="shared" si="50"/>
        <v>0</v>
      </c>
      <c r="AA137" s="29">
        <f t="shared" si="51"/>
        <v>0</v>
      </c>
      <c r="AB137" s="34">
        <f t="shared" si="52"/>
        <v>0</v>
      </c>
      <c r="AC137" s="29">
        <f t="shared" si="53"/>
        <v>0</v>
      </c>
      <c r="AD137" s="29">
        <f t="shared" si="54"/>
        <v>0</v>
      </c>
      <c r="AE137" s="34">
        <f t="shared" si="55"/>
        <v>0</v>
      </c>
      <c r="AF137" s="29">
        <f t="shared" si="56"/>
        <v>0</v>
      </c>
      <c r="AG137" s="29">
        <f t="shared" si="57"/>
        <v>0</v>
      </c>
      <c r="AH137" s="29">
        <f t="shared" si="58"/>
        <v>0</v>
      </c>
      <c r="AI137" s="34">
        <f t="shared" si="59"/>
        <v>0</v>
      </c>
      <c r="AJ137" s="29">
        <f t="shared" si="60"/>
        <v>0</v>
      </c>
      <c r="AK137" s="34">
        <f t="shared" si="61"/>
        <v>0</v>
      </c>
    </row>
    <row r="138" spans="1:37">
      <c r="A138" s="380">
        <f>'Gross Service Units'!C140</f>
        <v>0</v>
      </c>
      <c r="B138" s="381">
        <f>'Gross Service Units'!D140</f>
        <v>0</v>
      </c>
      <c r="C138" s="382">
        <f>'Gross Service Units'!B140</f>
        <v>0</v>
      </c>
      <c r="D138" s="217" t="e">
        <f>'Gross Service Units'!K140</f>
        <v>#N/A</v>
      </c>
      <c r="E138" s="217">
        <f>'Gross Service Units'!E140</f>
        <v>0</v>
      </c>
      <c r="F138" s="414">
        <f>'Gross Service Units'!Q140</f>
        <v>0</v>
      </c>
      <c r="G138" s="72">
        <f t="shared" si="49"/>
        <v>0</v>
      </c>
      <c r="H138" s="72"/>
      <c r="I138" s="379"/>
      <c r="J138" s="379"/>
      <c r="K138" s="379"/>
      <c r="L138" s="379"/>
      <c r="M138" s="379"/>
      <c r="N138" s="379"/>
      <c r="O138" s="379"/>
      <c r="P138" s="379"/>
      <c r="Q138" s="379"/>
      <c r="R138" s="379"/>
      <c r="S138" s="379"/>
      <c r="T138" s="379"/>
      <c r="U138" s="424"/>
      <c r="Z138" s="29">
        <f t="shared" si="50"/>
        <v>0</v>
      </c>
      <c r="AA138" s="29">
        <f t="shared" si="51"/>
        <v>0</v>
      </c>
      <c r="AB138" s="34">
        <f t="shared" si="52"/>
        <v>0</v>
      </c>
      <c r="AC138" s="29">
        <f t="shared" si="53"/>
        <v>0</v>
      </c>
      <c r="AD138" s="29">
        <f t="shared" si="54"/>
        <v>0</v>
      </c>
      <c r="AE138" s="34">
        <f t="shared" si="55"/>
        <v>0</v>
      </c>
      <c r="AF138" s="29">
        <f t="shared" si="56"/>
        <v>0</v>
      </c>
      <c r="AG138" s="29">
        <f t="shared" si="57"/>
        <v>0</v>
      </c>
      <c r="AH138" s="29">
        <f t="shared" si="58"/>
        <v>0</v>
      </c>
      <c r="AI138" s="34">
        <f t="shared" si="59"/>
        <v>0</v>
      </c>
      <c r="AJ138" s="29">
        <f t="shared" si="60"/>
        <v>0</v>
      </c>
      <c r="AK138" s="34">
        <f t="shared" si="61"/>
        <v>0</v>
      </c>
    </row>
    <row r="139" spans="1:37">
      <c r="A139" s="380">
        <f>'Gross Service Units'!C141</f>
        <v>0</v>
      </c>
      <c r="B139" s="381">
        <f>'Gross Service Units'!D141</f>
        <v>0</v>
      </c>
      <c r="C139" s="382">
        <f>'Gross Service Units'!B141</f>
        <v>0</v>
      </c>
      <c r="D139" s="217" t="e">
        <f>'Gross Service Units'!K141</f>
        <v>#N/A</v>
      </c>
      <c r="E139" s="217">
        <f>'Gross Service Units'!E141</f>
        <v>0</v>
      </c>
      <c r="F139" s="414">
        <f>'Gross Service Units'!Q141</f>
        <v>0</v>
      </c>
      <c r="G139" s="72">
        <f t="shared" si="49"/>
        <v>0</v>
      </c>
      <c r="H139" s="72"/>
      <c r="I139" s="379"/>
      <c r="J139" s="379"/>
      <c r="K139" s="379"/>
      <c r="L139" s="379"/>
      <c r="M139" s="379"/>
      <c r="N139" s="379"/>
      <c r="O139" s="379"/>
      <c r="P139" s="379"/>
      <c r="Q139" s="379"/>
      <c r="R139" s="379"/>
      <c r="S139" s="379"/>
      <c r="T139" s="379"/>
      <c r="U139" s="424"/>
      <c r="Z139" s="29">
        <f t="shared" si="50"/>
        <v>0</v>
      </c>
      <c r="AA139" s="29">
        <f t="shared" si="51"/>
        <v>0</v>
      </c>
      <c r="AB139" s="34">
        <f t="shared" si="52"/>
        <v>0</v>
      </c>
      <c r="AC139" s="29">
        <f t="shared" si="53"/>
        <v>0</v>
      </c>
      <c r="AD139" s="29">
        <f t="shared" si="54"/>
        <v>0</v>
      </c>
      <c r="AE139" s="34">
        <f t="shared" si="55"/>
        <v>0</v>
      </c>
      <c r="AF139" s="29">
        <f t="shared" si="56"/>
        <v>0</v>
      </c>
      <c r="AG139" s="29">
        <f t="shared" si="57"/>
        <v>0</v>
      </c>
      <c r="AH139" s="29">
        <f t="shared" si="58"/>
        <v>0</v>
      </c>
      <c r="AI139" s="34">
        <f t="shared" si="59"/>
        <v>0</v>
      </c>
      <c r="AJ139" s="29">
        <f t="shared" si="60"/>
        <v>0</v>
      </c>
      <c r="AK139" s="34">
        <f t="shared" si="61"/>
        <v>0</v>
      </c>
    </row>
    <row r="140" spans="1:37">
      <c r="A140" s="380">
        <f>'Gross Service Units'!C142</f>
        <v>0</v>
      </c>
      <c r="B140" s="381">
        <f>'Gross Service Units'!D142</f>
        <v>0</v>
      </c>
      <c r="C140" s="382">
        <f>'Gross Service Units'!B142</f>
        <v>0</v>
      </c>
      <c r="D140" s="217" t="e">
        <f>'Gross Service Units'!K142</f>
        <v>#N/A</v>
      </c>
      <c r="E140" s="217">
        <f>'Gross Service Units'!E142</f>
        <v>0</v>
      </c>
      <c r="F140" s="414">
        <f>'Gross Service Units'!Q142</f>
        <v>0</v>
      </c>
      <c r="G140" s="72">
        <f t="shared" si="49"/>
        <v>0</v>
      </c>
      <c r="H140" s="72"/>
      <c r="I140" s="379"/>
      <c r="J140" s="379"/>
      <c r="K140" s="379"/>
      <c r="L140" s="379"/>
      <c r="M140" s="379"/>
      <c r="N140" s="379"/>
      <c r="O140" s="379"/>
      <c r="P140" s="379"/>
      <c r="Q140" s="379"/>
      <c r="R140" s="379"/>
      <c r="S140" s="379"/>
      <c r="T140" s="379"/>
      <c r="U140" s="424"/>
      <c r="Z140" s="29">
        <f t="shared" si="50"/>
        <v>0</v>
      </c>
      <c r="AA140" s="29">
        <f t="shared" si="51"/>
        <v>0</v>
      </c>
      <c r="AB140" s="34">
        <f t="shared" si="52"/>
        <v>0</v>
      </c>
      <c r="AC140" s="29">
        <f t="shared" si="53"/>
        <v>0</v>
      </c>
      <c r="AD140" s="29">
        <f t="shared" si="54"/>
        <v>0</v>
      </c>
      <c r="AE140" s="34">
        <f t="shared" si="55"/>
        <v>0</v>
      </c>
      <c r="AF140" s="29">
        <f t="shared" si="56"/>
        <v>0</v>
      </c>
      <c r="AG140" s="29">
        <f t="shared" si="57"/>
        <v>0</v>
      </c>
      <c r="AH140" s="29">
        <f t="shared" si="58"/>
        <v>0</v>
      </c>
      <c r="AI140" s="34">
        <f t="shared" si="59"/>
        <v>0</v>
      </c>
      <c r="AJ140" s="29">
        <f t="shared" si="60"/>
        <v>0</v>
      </c>
      <c r="AK140" s="34">
        <f t="shared" si="61"/>
        <v>0</v>
      </c>
    </row>
    <row r="141" spans="1:37">
      <c r="A141" s="380">
        <f>'Gross Service Units'!C143</f>
        <v>0</v>
      </c>
      <c r="B141" s="381">
        <f>'Gross Service Units'!D143</f>
        <v>0</v>
      </c>
      <c r="C141" s="382">
        <f>'Gross Service Units'!B143</f>
        <v>0</v>
      </c>
      <c r="D141" s="217" t="e">
        <f>'Gross Service Units'!K143</f>
        <v>#N/A</v>
      </c>
      <c r="E141" s="217">
        <f>'Gross Service Units'!E143</f>
        <v>0</v>
      </c>
      <c r="F141" s="414">
        <f>'Gross Service Units'!Q143</f>
        <v>0</v>
      </c>
      <c r="G141" s="72">
        <f t="shared" si="49"/>
        <v>0</v>
      </c>
      <c r="H141" s="72"/>
      <c r="I141" s="379"/>
      <c r="J141" s="379"/>
      <c r="K141" s="379"/>
      <c r="L141" s="379"/>
      <c r="M141" s="379"/>
      <c r="N141" s="379"/>
      <c r="O141" s="379"/>
      <c r="P141" s="379"/>
      <c r="Q141" s="379"/>
      <c r="R141" s="379"/>
      <c r="S141" s="379"/>
      <c r="T141" s="379"/>
      <c r="U141" s="424"/>
      <c r="Z141" s="29">
        <f t="shared" si="50"/>
        <v>0</v>
      </c>
      <c r="AA141" s="29">
        <f t="shared" si="51"/>
        <v>0</v>
      </c>
      <c r="AB141" s="34">
        <f t="shared" si="52"/>
        <v>0</v>
      </c>
      <c r="AC141" s="29">
        <f t="shared" si="53"/>
        <v>0</v>
      </c>
      <c r="AD141" s="29">
        <f t="shared" si="54"/>
        <v>0</v>
      </c>
      <c r="AE141" s="34">
        <f t="shared" si="55"/>
        <v>0</v>
      </c>
      <c r="AF141" s="29">
        <f t="shared" si="56"/>
        <v>0</v>
      </c>
      <c r="AG141" s="29">
        <f t="shared" si="57"/>
        <v>0</v>
      </c>
      <c r="AH141" s="29">
        <f t="shared" si="58"/>
        <v>0</v>
      </c>
      <c r="AI141" s="34">
        <f t="shared" si="59"/>
        <v>0</v>
      </c>
      <c r="AJ141" s="29">
        <f t="shared" si="60"/>
        <v>0</v>
      </c>
      <c r="AK141" s="34">
        <f t="shared" si="61"/>
        <v>0</v>
      </c>
    </row>
    <row r="142" spans="1:37">
      <c r="A142" s="380">
        <f>'Gross Service Units'!C144</f>
        <v>0</v>
      </c>
      <c r="B142" s="381">
        <f>'Gross Service Units'!D144</f>
        <v>0</v>
      </c>
      <c r="C142" s="382">
        <f>'Gross Service Units'!B144</f>
        <v>0</v>
      </c>
      <c r="D142" s="217" t="e">
        <f>'Gross Service Units'!K144</f>
        <v>#N/A</v>
      </c>
      <c r="E142" s="217">
        <f>'Gross Service Units'!E144</f>
        <v>0</v>
      </c>
      <c r="F142" s="414">
        <f>'Gross Service Units'!Q144</f>
        <v>0</v>
      </c>
      <c r="G142" s="72">
        <f t="shared" si="49"/>
        <v>0</v>
      </c>
      <c r="H142" s="72"/>
      <c r="I142" s="379"/>
      <c r="J142" s="379"/>
      <c r="K142" s="379"/>
      <c r="L142" s="379"/>
      <c r="M142" s="379"/>
      <c r="N142" s="379"/>
      <c r="O142" s="379"/>
      <c r="P142" s="379"/>
      <c r="Q142" s="379"/>
      <c r="R142" s="379"/>
      <c r="S142" s="379"/>
      <c r="T142" s="379"/>
      <c r="U142" s="424"/>
      <c r="Z142" s="29">
        <f t="shared" si="50"/>
        <v>0</v>
      </c>
      <c r="AA142" s="29">
        <f t="shared" si="51"/>
        <v>0</v>
      </c>
      <c r="AB142" s="34">
        <f t="shared" si="52"/>
        <v>0</v>
      </c>
      <c r="AC142" s="29">
        <f t="shared" si="53"/>
        <v>0</v>
      </c>
      <c r="AD142" s="29">
        <f t="shared" si="54"/>
        <v>0</v>
      </c>
      <c r="AE142" s="34">
        <f t="shared" si="55"/>
        <v>0</v>
      </c>
      <c r="AF142" s="29">
        <f t="shared" si="56"/>
        <v>0</v>
      </c>
      <c r="AG142" s="29">
        <f t="shared" si="57"/>
        <v>0</v>
      </c>
      <c r="AH142" s="29">
        <f t="shared" si="58"/>
        <v>0</v>
      </c>
      <c r="AI142" s="34">
        <f t="shared" si="59"/>
        <v>0</v>
      </c>
      <c r="AJ142" s="29">
        <f t="shared" si="60"/>
        <v>0</v>
      </c>
      <c r="AK142" s="34">
        <f t="shared" si="61"/>
        <v>0</v>
      </c>
    </row>
    <row r="143" spans="1:37">
      <c r="A143" s="380">
        <f>'Gross Service Units'!C145</f>
        <v>0</v>
      </c>
      <c r="B143" s="381">
        <f>'Gross Service Units'!D145</f>
        <v>0</v>
      </c>
      <c r="C143" s="382">
        <f>'Gross Service Units'!B145</f>
        <v>0</v>
      </c>
      <c r="D143" s="217" t="e">
        <f>'Gross Service Units'!K145</f>
        <v>#N/A</v>
      </c>
      <c r="E143" s="217">
        <f>'Gross Service Units'!E145</f>
        <v>0</v>
      </c>
      <c r="F143" s="414">
        <f>'Gross Service Units'!Q145</f>
        <v>0</v>
      </c>
      <c r="G143" s="72">
        <f t="shared" si="49"/>
        <v>0</v>
      </c>
      <c r="H143" s="72"/>
      <c r="I143" s="379"/>
      <c r="J143" s="379"/>
      <c r="K143" s="379"/>
      <c r="L143" s="379"/>
      <c r="M143" s="379"/>
      <c r="N143" s="379"/>
      <c r="O143" s="379"/>
      <c r="P143" s="379"/>
      <c r="Q143" s="379"/>
      <c r="R143" s="379"/>
      <c r="S143" s="379"/>
      <c r="T143" s="379"/>
      <c r="U143" s="424"/>
      <c r="Z143" s="29">
        <f t="shared" si="50"/>
        <v>0</v>
      </c>
      <c r="AA143" s="29">
        <f t="shared" si="51"/>
        <v>0</v>
      </c>
      <c r="AB143" s="34">
        <f t="shared" si="52"/>
        <v>0</v>
      </c>
      <c r="AC143" s="29">
        <f t="shared" si="53"/>
        <v>0</v>
      </c>
      <c r="AD143" s="29">
        <f t="shared" si="54"/>
        <v>0</v>
      </c>
      <c r="AE143" s="34">
        <f t="shared" si="55"/>
        <v>0</v>
      </c>
      <c r="AF143" s="29">
        <f t="shared" si="56"/>
        <v>0</v>
      </c>
      <c r="AG143" s="29">
        <f t="shared" si="57"/>
        <v>0</v>
      </c>
      <c r="AH143" s="29">
        <f t="shared" si="58"/>
        <v>0</v>
      </c>
      <c r="AI143" s="34">
        <f t="shared" si="59"/>
        <v>0</v>
      </c>
      <c r="AJ143" s="29">
        <f t="shared" si="60"/>
        <v>0</v>
      </c>
      <c r="AK143" s="34">
        <f t="shared" si="61"/>
        <v>0</v>
      </c>
    </row>
    <row r="144" spans="1:37">
      <c r="A144" s="380">
        <f>'Gross Service Units'!C146</f>
        <v>0</v>
      </c>
      <c r="B144" s="381">
        <f>'Gross Service Units'!D146</f>
        <v>0</v>
      </c>
      <c r="C144" s="382">
        <f>'Gross Service Units'!B146</f>
        <v>0</v>
      </c>
      <c r="D144" s="217" t="e">
        <f>'Gross Service Units'!K146</f>
        <v>#N/A</v>
      </c>
      <c r="E144" s="217">
        <f>'Gross Service Units'!E146</f>
        <v>0</v>
      </c>
      <c r="F144" s="414">
        <f>'Gross Service Units'!Q146</f>
        <v>0</v>
      </c>
      <c r="G144" s="72">
        <f t="shared" si="49"/>
        <v>0</v>
      </c>
      <c r="H144" s="72"/>
      <c r="I144" s="379"/>
      <c r="J144" s="379"/>
      <c r="K144" s="379"/>
      <c r="L144" s="379"/>
      <c r="M144" s="379"/>
      <c r="N144" s="379"/>
      <c r="O144" s="379"/>
      <c r="P144" s="379"/>
      <c r="Q144" s="379"/>
      <c r="R144" s="379"/>
      <c r="S144" s="379"/>
      <c r="T144" s="379"/>
      <c r="U144" s="424"/>
      <c r="Z144" s="29">
        <f t="shared" si="50"/>
        <v>0</v>
      </c>
      <c r="AA144" s="29">
        <f t="shared" si="51"/>
        <v>0</v>
      </c>
      <c r="AB144" s="34">
        <f t="shared" si="52"/>
        <v>0</v>
      </c>
      <c r="AC144" s="29">
        <f t="shared" si="53"/>
        <v>0</v>
      </c>
      <c r="AD144" s="29">
        <f t="shared" si="54"/>
        <v>0</v>
      </c>
      <c r="AE144" s="34">
        <f t="shared" si="55"/>
        <v>0</v>
      </c>
      <c r="AF144" s="29">
        <f t="shared" si="56"/>
        <v>0</v>
      </c>
      <c r="AG144" s="29">
        <f t="shared" si="57"/>
        <v>0</v>
      </c>
      <c r="AH144" s="29">
        <f t="shared" si="58"/>
        <v>0</v>
      </c>
      <c r="AI144" s="34">
        <f t="shared" si="59"/>
        <v>0</v>
      </c>
      <c r="AJ144" s="29">
        <f t="shared" si="60"/>
        <v>0</v>
      </c>
      <c r="AK144" s="34">
        <f t="shared" si="61"/>
        <v>0</v>
      </c>
    </row>
    <row r="145" spans="1:37">
      <c r="A145" s="380">
        <f>'Gross Service Units'!C147</f>
        <v>0</v>
      </c>
      <c r="B145" s="381">
        <f>'Gross Service Units'!D147</f>
        <v>0</v>
      </c>
      <c r="C145" s="382">
        <f>'Gross Service Units'!B147</f>
        <v>0</v>
      </c>
      <c r="D145" s="217" t="e">
        <f>'Gross Service Units'!K147</f>
        <v>#N/A</v>
      </c>
      <c r="E145" s="217">
        <f>'Gross Service Units'!E147</f>
        <v>0</v>
      </c>
      <c r="F145" s="414">
        <f>'Gross Service Units'!Q147</f>
        <v>0</v>
      </c>
      <c r="G145" s="72">
        <f t="shared" si="49"/>
        <v>0</v>
      </c>
      <c r="H145" s="72"/>
      <c r="I145" s="379"/>
      <c r="J145" s="379"/>
      <c r="K145" s="379"/>
      <c r="L145" s="379"/>
      <c r="M145" s="379"/>
      <c r="N145" s="379"/>
      <c r="O145" s="379"/>
      <c r="P145" s="379"/>
      <c r="Q145" s="379"/>
      <c r="R145" s="379"/>
      <c r="S145" s="379"/>
      <c r="T145" s="379"/>
      <c r="U145" s="424"/>
      <c r="Z145" s="29">
        <f t="shared" si="50"/>
        <v>0</v>
      </c>
      <c r="AA145" s="29">
        <f t="shared" si="51"/>
        <v>0</v>
      </c>
      <c r="AB145" s="34">
        <f t="shared" si="52"/>
        <v>0</v>
      </c>
      <c r="AC145" s="29">
        <f t="shared" si="53"/>
        <v>0</v>
      </c>
      <c r="AD145" s="29">
        <f t="shared" si="54"/>
        <v>0</v>
      </c>
      <c r="AE145" s="34">
        <f t="shared" si="55"/>
        <v>0</v>
      </c>
      <c r="AF145" s="29">
        <f t="shared" si="56"/>
        <v>0</v>
      </c>
      <c r="AG145" s="29">
        <f t="shared" si="57"/>
        <v>0</v>
      </c>
      <c r="AH145" s="29">
        <f t="shared" si="58"/>
        <v>0</v>
      </c>
      <c r="AI145" s="34">
        <f t="shared" si="59"/>
        <v>0</v>
      </c>
      <c r="AJ145" s="29">
        <f t="shared" si="60"/>
        <v>0</v>
      </c>
      <c r="AK145" s="34">
        <f t="shared" si="61"/>
        <v>0</v>
      </c>
    </row>
    <row r="146" spans="1:37">
      <c r="A146" s="380">
        <f>'Gross Service Units'!C148</f>
        <v>0</v>
      </c>
      <c r="B146" s="381">
        <f>'Gross Service Units'!D148</f>
        <v>0</v>
      </c>
      <c r="C146" s="382">
        <f>'Gross Service Units'!B148</f>
        <v>0</v>
      </c>
      <c r="D146" s="217" t="e">
        <f>'Gross Service Units'!K148</f>
        <v>#N/A</v>
      </c>
      <c r="E146" s="217">
        <f>'Gross Service Units'!E148</f>
        <v>0</v>
      </c>
      <c r="F146" s="414">
        <f>'Gross Service Units'!Q148</f>
        <v>0</v>
      </c>
      <c r="G146" s="72">
        <f t="shared" si="49"/>
        <v>0</v>
      </c>
      <c r="H146" s="72"/>
      <c r="I146" s="379"/>
      <c r="J146" s="379"/>
      <c r="K146" s="379"/>
      <c r="L146" s="379"/>
      <c r="M146" s="379"/>
      <c r="N146" s="379"/>
      <c r="O146" s="379"/>
      <c r="P146" s="379"/>
      <c r="Q146" s="379"/>
      <c r="R146" s="379"/>
      <c r="S146" s="379"/>
      <c r="T146" s="379"/>
      <c r="U146" s="424"/>
      <c r="Z146" s="29">
        <f t="shared" si="50"/>
        <v>0</v>
      </c>
      <c r="AA146" s="29">
        <f t="shared" si="51"/>
        <v>0</v>
      </c>
      <c r="AB146" s="34">
        <f t="shared" si="52"/>
        <v>0</v>
      </c>
      <c r="AC146" s="29">
        <f t="shared" si="53"/>
        <v>0</v>
      </c>
      <c r="AD146" s="29">
        <f t="shared" si="54"/>
        <v>0</v>
      </c>
      <c r="AE146" s="34">
        <f t="shared" si="55"/>
        <v>0</v>
      </c>
      <c r="AF146" s="29">
        <f t="shared" si="56"/>
        <v>0</v>
      </c>
      <c r="AG146" s="29">
        <f t="shared" si="57"/>
        <v>0</v>
      </c>
      <c r="AH146" s="29">
        <f t="shared" si="58"/>
        <v>0</v>
      </c>
      <c r="AI146" s="34">
        <f t="shared" si="59"/>
        <v>0</v>
      </c>
      <c r="AJ146" s="29">
        <f t="shared" si="60"/>
        <v>0</v>
      </c>
      <c r="AK146" s="34">
        <f t="shared" si="61"/>
        <v>0</v>
      </c>
    </row>
    <row r="147" spans="1:37">
      <c r="A147" s="380">
        <f>'Gross Service Units'!C149</f>
        <v>0</v>
      </c>
      <c r="B147" s="381">
        <f>'Gross Service Units'!D149</f>
        <v>0</v>
      </c>
      <c r="C147" s="382">
        <f>'Gross Service Units'!B149</f>
        <v>0</v>
      </c>
      <c r="D147" s="217" t="e">
        <f>'Gross Service Units'!K149</f>
        <v>#N/A</v>
      </c>
      <c r="E147" s="217">
        <f>'Gross Service Units'!E149</f>
        <v>0</v>
      </c>
      <c r="F147" s="414">
        <f>'Gross Service Units'!Q149</f>
        <v>0</v>
      </c>
      <c r="G147" s="72">
        <f t="shared" si="49"/>
        <v>0</v>
      </c>
      <c r="H147" s="72"/>
      <c r="I147" s="379"/>
      <c r="J147" s="379"/>
      <c r="K147" s="379"/>
      <c r="L147" s="379"/>
      <c r="M147" s="379"/>
      <c r="N147" s="379"/>
      <c r="O147" s="379"/>
      <c r="P147" s="379"/>
      <c r="Q147" s="379"/>
      <c r="R147" s="379"/>
      <c r="S147" s="379"/>
      <c r="T147" s="379"/>
      <c r="U147" s="424"/>
      <c r="Z147" s="29">
        <f t="shared" si="50"/>
        <v>0</v>
      </c>
      <c r="AA147" s="29">
        <f t="shared" si="51"/>
        <v>0</v>
      </c>
      <c r="AB147" s="34">
        <f t="shared" si="52"/>
        <v>0</v>
      </c>
      <c r="AC147" s="29">
        <f t="shared" si="53"/>
        <v>0</v>
      </c>
      <c r="AD147" s="29">
        <f t="shared" si="54"/>
        <v>0</v>
      </c>
      <c r="AE147" s="34">
        <f t="shared" si="55"/>
        <v>0</v>
      </c>
      <c r="AF147" s="29">
        <f t="shared" si="56"/>
        <v>0</v>
      </c>
      <c r="AG147" s="29">
        <f t="shared" si="57"/>
        <v>0</v>
      </c>
      <c r="AH147" s="29">
        <f t="shared" si="58"/>
        <v>0</v>
      </c>
      <c r="AI147" s="34">
        <f t="shared" si="59"/>
        <v>0</v>
      </c>
      <c r="AJ147" s="29">
        <f t="shared" si="60"/>
        <v>0</v>
      </c>
      <c r="AK147" s="34">
        <f t="shared" si="61"/>
        <v>0</v>
      </c>
    </row>
    <row r="148" spans="1:37">
      <c r="A148" s="380">
        <f>'Gross Service Units'!C150</f>
        <v>0</v>
      </c>
      <c r="B148" s="381">
        <f>'Gross Service Units'!D150</f>
        <v>0</v>
      </c>
      <c r="C148" s="382">
        <f>'Gross Service Units'!B150</f>
        <v>0</v>
      </c>
      <c r="D148" s="217" t="e">
        <f>'Gross Service Units'!K150</f>
        <v>#N/A</v>
      </c>
      <c r="E148" s="217">
        <f>'Gross Service Units'!E150</f>
        <v>0</v>
      </c>
      <c r="F148" s="414">
        <f>'Gross Service Units'!Q150</f>
        <v>0</v>
      </c>
      <c r="G148" s="72">
        <f t="shared" si="49"/>
        <v>0</v>
      </c>
      <c r="H148" s="72"/>
      <c r="I148" s="379"/>
      <c r="J148" s="379"/>
      <c r="K148" s="379"/>
      <c r="L148" s="379"/>
      <c r="M148" s="379"/>
      <c r="N148" s="379"/>
      <c r="O148" s="379"/>
      <c r="P148" s="379"/>
      <c r="Q148" s="379"/>
      <c r="R148" s="379"/>
      <c r="S148" s="379"/>
      <c r="T148" s="379"/>
      <c r="U148" s="424"/>
      <c r="Z148" s="29">
        <f t="shared" si="50"/>
        <v>0</v>
      </c>
      <c r="AA148" s="29">
        <f t="shared" si="51"/>
        <v>0</v>
      </c>
      <c r="AB148" s="34">
        <f t="shared" si="52"/>
        <v>0</v>
      </c>
      <c r="AC148" s="29">
        <f t="shared" si="53"/>
        <v>0</v>
      </c>
      <c r="AD148" s="29">
        <f t="shared" si="54"/>
        <v>0</v>
      </c>
      <c r="AE148" s="34">
        <f t="shared" si="55"/>
        <v>0</v>
      </c>
      <c r="AF148" s="29">
        <f t="shared" si="56"/>
        <v>0</v>
      </c>
      <c r="AG148" s="29">
        <f t="shared" si="57"/>
        <v>0</v>
      </c>
      <c r="AH148" s="29">
        <f t="shared" si="58"/>
        <v>0</v>
      </c>
      <c r="AI148" s="34">
        <f t="shared" si="59"/>
        <v>0</v>
      </c>
      <c r="AJ148" s="29">
        <f t="shared" si="60"/>
        <v>0</v>
      </c>
      <c r="AK148" s="34">
        <f t="shared" si="61"/>
        <v>0</v>
      </c>
    </row>
    <row r="149" spans="1:37">
      <c r="A149" s="380">
        <f>'Gross Service Units'!C151</f>
        <v>0</v>
      </c>
      <c r="B149" s="381">
        <f>'Gross Service Units'!D151</f>
        <v>0</v>
      </c>
      <c r="C149" s="382">
        <f>'Gross Service Units'!B151</f>
        <v>0</v>
      </c>
      <c r="D149" s="217" t="e">
        <f>'Gross Service Units'!K151</f>
        <v>#N/A</v>
      </c>
      <c r="E149" s="217">
        <f>'Gross Service Units'!E151</f>
        <v>0</v>
      </c>
      <c r="F149" s="414">
        <f>'Gross Service Units'!Q151</f>
        <v>0</v>
      </c>
      <c r="G149" s="72">
        <f t="shared" si="49"/>
        <v>0</v>
      </c>
      <c r="H149" s="72"/>
      <c r="I149" s="379"/>
      <c r="J149" s="379"/>
      <c r="K149" s="379"/>
      <c r="L149" s="379"/>
      <c r="M149" s="379"/>
      <c r="N149" s="379"/>
      <c r="O149" s="379"/>
      <c r="P149" s="379"/>
      <c r="Q149" s="379"/>
      <c r="R149" s="379"/>
      <c r="S149" s="379"/>
      <c r="T149" s="379"/>
      <c r="U149" s="424"/>
      <c r="Z149" s="29">
        <f t="shared" si="50"/>
        <v>0</v>
      </c>
      <c r="AA149" s="29">
        <f t="shared" si="51"/>
        <v>0</v>
      </c>
      <c r="AB149" s="34">
        <f t="shared" si="52"/>
        <v>0</v>
      </c>
      <c r="AC149" s="29">
        <f t="shared" si="53"/>
        <v>0</v>
      </c>
      <c r="AD149" s="29">
        <f t="shared" si="54"/>
        <v>0</v>
      </c>
      <c r="AE149" s="34">
        <f t="shared" si="55"/>
        <v>0</v>
      </c>
      <c r="AF149" s="29">
        <f t="shared" si="56"/>
        <v>0</v>
      </c>
      <c r="AG149" s="29">
        <f t="shared" si="57"/>
        <v>0</v>
      </c>
      <c r="AH149" s="29">
        <f t="shared" si="58"/>
        <v>0</v>
      </c>
      <c r="AI149" s="34">
        <f t="shared" si="59"/>
        <v>0</v>
      </c>
      <c r="AJ149" s="29">
        <f t="shared" si="60"/>
        <v>0</v>
      </c>
      <c r="AK149" s="34">
        <f t="shared" si="61"/>
        <v>0</v>
      </c>
    </row>
    <row r="150" spans="1:37">
      <c r="A150" s="380">
        <f>'Gross Service Units'!C152</f>
        <v>0</v>
      </c>
      <c r="B150" s="381">
        <f>'Gross Service Units'!D152</f>
        <v>0</v>
      </c>
      <c r="C150" s="382">
        <f>'Gross Service Units'!B152</f>
        <v>0</v>
      </c>
      <c r="D150" s="217" t="e">
        <f>'Gross Service Units'!K152</f>
        <v>#N/A</v>
      </c>
      <c r="E150" s="217">
        <f>'Gross Service Units'!E152</f>
        <v>0</v>
      </c>
      <c r="F150" s="414">
        <f>'Gross Service Units'!Q152</f>
        <v>0</v>
      </c>
      <c r="G150" s="72">
        <f t="shared" si="49"/>
        <v>0</v>
      </c>
      <c r="H150" s="72"/>
      <c r="I150" s="379"/>
      <c r="J150" s="379"/>
      <c r="K150" s="379"/>
      <c r="L150" s="379"/>
      <c r="M150" s="379"/>
      <c r="N150" s="379"/>
      <c r="O150" s="379"/>
      <c r="P150" s="379"/>
      <c r="Q150" s="379"/>
      <c r="R150" s="379"/>
      <c r="S150" s="379"/>
      <c r="T150" s="379"/>
      <c r="U150" s="424"/>
      <c r="Z150" s="29">
        <f t="shared" si="50"/>
        <v>0</v>
      </c>
      <c r="AA150" s="29">
        <f t="shared" si="51"/>
        <v>0</v>
      </c>
      <c r="AB150" s="34">
        <f t="shared" si="52"/>
        <v>0</v>
      </c>
      <c r="AC150" s="29">
        <f t="shared" si="53"/>
        <v>0</v>
      </c>
      <c r="AD150" s="29">
        <f t="shared" si="54"/>
        <v>0</v>
      </c>
      <c r="AE150" s="34">
        <f t="shared" si="55"/>
        <v>0</v>
      </c>
      <c r="AF150" s="29">
        <f t="shared" si="56"/>
        <v>0</v>
      </c>
      <c r="AG150" s="29">
        <f t="shared" si="57"/>
        <v>0</v>
      </c>
      <c r="AH150" s="29">
        <f t="shared" si="58"/>
        <v>0</v>
      </c>
      <c r="AI150" s="34">
        <f t="shared" si="59"/>
        <v>0</v>
      </c>
      <c r="AJ150" s="29">
        <f t="shared" si="60"/>
        <v>0</v>
      </c>
      <c r="AK150" s="34">
        <f t="shared" si="61"/>
        <v>0</v>
      </c>
    </row>
    <row r="151" spans="1:37">
      <c r="A151" s="380">
        <f>'Gross Service Units'!C153</f>
        <v>0</v>
      </c>
      <c r="B151" s="381">
        <f>'Gross Service Units'!D153</f>
        <v>0</v>
      </c>
      <c r="C151" s="382">
        <f>'Gross Service Units'!B153</f>
        <v>0</v>
      </c>
      <c r="D151" s="217" t="e">
        <f>'Gross Service Units'!K153</f>
        <v>#N/A</v>
      </c>
      <c r="E151" s="217">
        <f>'Gross Service Units'!E153</f>
        <v>0</v>
      </c>
      <c r="F151" s="414">
        <f>'Gross Service Units'!Q153</f>
        <v>0</v>
      </c>
      <c r="G151" s="72">
        <f t="shared" si="49"/>
        <v>0</v>
      </c>
      <c r="H151" s="72"/>
      <c r="I151" s="379"/>
      <c r="J151" s="379"/>
      <c r="K151" s="379"/>
      <c r="L151" s="379"/>
      <c r="M151" s="379"/>
      <c r="N151" s="379"/>
      <c r="O151" s="379"/>
      <c r="P151" s="379"/>
      <c r="Q151" s="379"/>
      <c r="R151" s="379"/>
      <c r="S151" s="379"/>
      <c r="T151" s="379"/>
      <c r="U151" s="424"/>
      <c r="Z151" s="29">
        <f t="shared" si="50"/>
        <v>0</v>
      </c>
      <c r="AA151" s="29">
        <f t="shared" si="51"/>
        <v>0</v>
      </c>
      <c r="AB151" s="34">
        <f t="shared" si="52"/>
        <v>0</v>
      </c>
      <c r="AC151" s="29">
        <f t="shared" si="53"/>
        <v>0</v>
      </c>
      <c r="AD151" s="29">
        <f t="shared" si="54"/>
        <v>0</v>
      </c>
      <c r="AE151" s="34">
        <f t="shared" si="55"/>
        <v>0</v>
      </c>
      <c r="AF151" s="29">
        <f t="shared" si="56"/>
        <v>0</v>
      </c>
      <c r="AG151" s="29">
        <f t="shared" si="57"/>
        <v>0</v>
      </c>
      <c r="AH151" s="29">
        <f t="shared" si="58"/>
        <v>0</v>
      </c>
      <c r="AI151" s="34">
        <f t="shared" si="59"/>
        <v>0</v>
      </c>
      <c r="AJ151" s="29">
        <f t="shared" si="60"/>
        <v>0</v>
      </c>
      <c r="AK151" s="34">
        <f t="shared" si="61"/>
        <v>0</v>
      </c>
    </row>
    <row r="152" spans="1:37">
      <c r="A152" s="380">
        <f>'Gross Service Units'!C154</f>
        <v>0</v>
      </c>
      <c r="B152" s="381">
        <f>'Gross Service Units'!D154</f>
        <v>0</v>
      </c>
      <c r="C152" s="382">
        <f>'Gross Service Units'!B154</f>
        <v>0</v>
      </c>
      <c r="D152" s="217" t="e">
        <f>'Gross Service Units'!K154</f>
        <v>#N/A</v>
      </c>
      <c r="E152" s="217">
        <f>'Gross Service Units'!E154</f>
        <v>0</v>
      </c>
      <c r="F152" s="414">
        <f>'Gross Service Units'!Q154</f>
        <v>0</v>
      </c>
      <c r="G152" s="72">
        <f t="shared" si="49"/>
        <v>0</v>
      </c>
      <c r="H152" s="72"/>
      <c r="I152" s="379"/>
      <c r="J152" s="379"/>
      <c r="K152" s="379"/>
      <c r="L152" s="379"/>
      <c r="M152" s="379"/>
      <c r="N152" s="379"/>
      <c r="O152" s="379"/>
      <c r="P152" s="379"/>
      <c r="Q152" s="379"/>
      <c r="R152" s="379"/>
      <c r="S152" s="379"/>
      <c r="T152" s="379"/>
      <c r="U152" s="424"/>
      <c r="Z152" s="29">
        <f t="shared" si="50"/>
        <v>0</v>
      </c>
      <c r="AA152" s="29">
        <f t="shared" si="51"/>
        <v>0</v>
      </c>
      <c r="AB152" s="34">
        <f t="shared" si="52"/>
        <v>0</v>
      </c>
      <c r="AC152" s="29">
        <f t="shared" si="53"/>
        <v>0</v>
      </c>
      <c r="AD152" s="29">
        <f t="shared" si="54"/>
        <v>0</v>
      </c>
      <c r="AE152" s="34">
        <f t="shared" si="55"/>
        <v>0</v>
      </c>
      <c r="AF152" s="29">
        <f t="shared" si="56"/>
        <v>0</v>
      </c>
      <c r="AG152" s="29">
        <f t="shared" si="57"/>
        <v>0</v>
      </c>
      <c r="AH152" s="29">
        <f t="shared" si="58"/>
        <v>0</v>
      </c>
      <c r="AI152" s="34">
        <f t="shared" si="59"/>
        <v>0</v>
      </c>
      <c r="AJ152" s="29">
        <f t="shared" si="60"/>
        <v>0</v>
      </c>
      <c r="AK152" s="34">
        <f t="shared" si="61"/>
        <v>0</v>
      </c>
    </row>
    <row r="153" spans="1:37">
      <c r="A153" s="380">
        <f>'Gross Service Units'!C155</f>
        <v>0</v>
      </c>
      <c r="B153" s="381">
        <f>'Gross Service Units'!D155</f>
        <v>0</v>
      </c>
      <c r="C153" s="382">
        <f>'Gross Service Units'!B155</f>
        <v>0</v>
      </c>
      <c r="D153" s="217" t="e">
        <f>'Gross Service Units'!K155</f>
        <v>#N/A</v>
      </c>
      <c r="E153" s="217">
        <f>'Gross Service Units'!E155</f>
        <v>0</v>
      </c>
      <c r="F153" s="414">
        <f>'Gross Service Units'!Q155</f>
        <v>0</v>
      </c>
      <c r="G153" s="72">
        <f t="shared" si="49"/>
        <v>0</v>
      </c>
      <c r="H153" s="72"/>
      <c r="I153" s="379"/>
      <c r="J153" s="379"/>
      <c r="K153" s="379"/>
      <c r="L153" s="379"/>
      <c r="M153" s="379"/>
      <c r="N153" s="379"/>
      <c r="O153" s="379"/>
      <c r="P153" s="379"/>
      <c r="Q153" s="379"/>
      <c r="R153" s="379"/>
      <c r="S153" s="379"/>
      <c r="T153" s="379"/>
      <c r="U153" s="424"/>
      <c r="Z153" s="29">
        <f t="shared" si="50"/>
        <v>0</v>
      </c>
      <c r="AA153" s="29">
        <f t="shared" si="51"/>
        <v>0</v>
      </c>
      <c r="AB153" s="34">
        <f t="shared" si="52"/>
        <v>0</v>
      </c>
      <c r="AC153" s="29">
        <f t="shared" si="53"/>
        <v>0</v>
      </c>
      <c r="AD153" s="29">
        <f t="shared" si="54"/>
        <v>0</v>
      </c>
      <c r="AE153" s="34">
        <f t="shared" si="55"/>
        <v>0</v>
      </c>
      <c r="AF153" s="29">
        <f t="shared" si="56"/>
        <v>0</v>
      </c>
      <c r="AG153" s="29">
        <f t="shared" si="57"/>
        <v>0</v>
      </c>
      <c r="AH153" s="29">
        <f t="shared" si="58"/>
        <v>0</v>
      </c>
      <c r="AI153" s="34">
        <f t="shared" si="59"/>
        <v>0</v>
      </c>
      <c r="AJ153" s="29">
        <f t="shared" si="60"/>
        <v>0</v>
      </c>
      <c r="AK153" s="34">
        <f t="shared" si="61"/>
        <v>0</v>
      </c>
    </row>
    <row r="154" spans="1:37">
      <c r="A154" s="380">
        <f>'Gross Service Units'!C156</f>
        <v>0</v>
      </c>
      <c r="B154" s="381">
        <f>'Gross Service Units'!D156</f>
        <v>0</v>
      </c>
      <c r="C154" s="382">
        <f>'Gross Service Units'!B156</f>
        <v>0</v>
      </c>
      <c r="D154" s="217" t="e">
        <f>'Gross Service Units'!K156</f>
        <v>#N/A</v>
      </c>
      <c r="E154" s="217">
        <f>'Gross Service Units'!E156</f>
        <v>0</v>
      </c>
      <c r="F154" s="414">
        <f>'Gross Service Units'!Q156</f>
        <v>0</v>
      </c>
      <c r="G154" s="72">
        <f t="shared" si="49"/>
        <v>0</v>
      </c>
      <c r="H154" s="72"/>
      <c r="I154" s="379"/>
      <c r="J154" s="379"/>
      <c r="K154" s="379"/>
      <c r="L154" s="379"/>
      <c r="M154" s="379"/>
      <c r="N154" s="379"/>
      <c r="O154" s="379"/>
      <c r="P154" s="379"/>
      <c r="Q154" s="379"/>
      <c r="R154" s="379"/>
      <c r="S154" s="379"/>
      <c r="T154" s="379"/>
      <c r="U154" s="424"/>
      <c r="Z154" s="29">
        <f t="shared" si="50"/>
        <v>0</v>
      </c>
      <c r="AA154" s="29">
        <f t="shared" si="51"/>
        <v>0</v>
      </c>
      <c r="AB154" s="34">
        <f t="shared" si="52"/>
        <v>0</v>
      </c>
      <c r="AC154" s="29">
        <f t="shared" si="53"/>
        <v>0</v>
      </c>
      <c r="AD154" s="29">
        <f t="shared" si="54"/>
        <v>0</v>
      </c>
      <c r="AE154" s="34">
        <f t="shared" si="55"/>
        <v>0</v>
      </c>
      <c r="AF154" s="29">
        <f t="shared" si="56"/>
        <v>0</v>
      </c>
      <c r="AG154" s="29">
        <f t="shared" si="57"/>
        <v>0</v>
      </c>
      <c r="AH154" s="29">
        <f t="shared" si="58"/>
        <v>0</v>
      </c>
      <c r="AI154" s="34">
        <f t="shared" si="59"/>
        <v>0</v>
      </c>
      <c r="AJ154" s="29">
        <f t="shared" si="60"/>
        <v>0</v>
      </c>
      <c r="AK154" s="34">
        <f t="shared" si="61"/>
        <v>0</v>
      </c>
    </row>
    <row r="155" spans="1:37">
      <c r="A155" s="380">
        <f>'Gross Service Units'!C157</f>
        <v>0</v>
      </c>
      <c r="B155" s="381">
        <f>'Gross Service Units'!D157</f>
        <v>0</v>
      </c>
      <c r="C155" s="382">
        <f>'Gross Service Units'!B157</f>
        <v>0</v>
      </c>
      <c r="D155" s="217" t="e">
        <f>'Gross Service Units'!K157</f>
        <v>#N/A</v>
      </c>
      <c r="E155" s="217">
        <f>'Gross Service Units'!E157</f>
        <v>0</v>
      </c>
      <c r="F155" s="414">
        <f>'Gross Service Units'!Q157</f>
        <v>0</v>
      </c>
      <c r="G155" s="72">
        <f t="shared" si="49"/>
        <v>0</v>
      </c>
      <c r="H155" s="72"/>
      <c r="I155" s="379"/>
      <c r="J155" s="379"/>
      <c r="K155" s="379"/>
      <c r="L155" s="379"/>
      <c r="M155" s="379"/>
      <c r="N155" s="379"/>
      <c r="O155" s="379"/>
      <c r="P155" s="379"/>
      <c r="Q155" s="379"/>
      <c r="R155" s="379"/>
      <c r="S155" s="379"/>
      <c r="T155" s="379"/>
      <c r="U155" s="424"/>
      <c r="Z155" s="29">
        <f t="shared" si="50"/>
        <v>0</v>
      </c>
      <c r="AA155" s="29">
        <f t="shared" si="51"/>
        <v>0</v>
      </c>
      <c r="AB155" s="34">
        <f t="shared" si="52"/>
        <v>0</v>
      </c>
      <c r="AC155" s="29">
        <f t="shared" si="53"/>
        <v>0</v>
      </c>
      <c r="AD155" s="29">
        <f t="shared" si="54"/>
        <v>0</v>
      </c>
      <c r="AE155" s="34">
        <f t="shared" si="55"/>
        <v>0</v>
      </c>
      <c r="AF155" s="29">
        <f t="shared" si="56"/>
        <v>0</v>
      </c>
      <c r="AG155" s="29">
        <f t="shared" si="57"/>
        <v>0</v>
      </c>
      <c r="AH155" s="29">
        <f t="shared" si="58"/>
        <v>0</v>
      </c>
      <c r="AI155" s="34">
        <f t="shared" si="59"/>
        <v>0</v>
      </c>
      <c r="AJ155" s="29">
        <f t="shared" si="60"/>
        <v>0</v>
      </c>
      <c r="AK155" s="34">
        <f t="shared" si="61"/>
        <v>0</v>
      </c>
    </row>
    <row r="156" spans="1:37">
      <c r="A156" s="380">
        <f>'Gross Service Units'!C158</f>
        <v>0</v>
      </c>
      <c r="B156" s="381">
        <f>'Gross Service Units'!D158</f>
        <v>0</v>
      </c>
      <c r="C156" s="382">
        <f>'Gross Service Units'!B158</f>
        <v>0</v>
      </c>
      <c r="D156" s="217" t="e">
        <f>'Gross Service Units'!K158</f>
        <v>#N/A</v>
      </c>
      <c r="E156" s="217">
        <f>'Gross Service Units'!E158</f>
        <v>0</v>
      </c>
      <c r="F156" s="414">
        <f>'Gross Service Units'!Q158</f>
        <v>0</v>
      </c>
      <c r="G156" s="72">
        <f t="shared" si="49"/>
        <v>0</v>
      </c>
      <c r="H156" s="72"/>
      <c r="I156" s="379"/>
      <c r="J156" s="379"/>
      <c r="K156" s="379"/>
      <c r="L156" s="379"/>
      <c r="M156" s="379"/>
      <c r="N156" s="379"/>
      <c r="O156" s="379"/>
      <c r="P156" s="379"/>
      <c r="Q156" s="379"/>
      <c r="R156" s="379"/>
      <c r="S156" s="379"/>
      <c r="T156" s="379"/>
      <c r="U156" s="424"/>
      <c r="Z156" s="29">
        <f t="shared" si="50"/>
        <v>0</v>
      </c>
      <c r="AA156" s="29">
        <f t="shared" si="51"/>
        <v>0</v>
      </c>
      <c r="AB156" s="34">
        <f t="shared" si="52"/>
        <v>0</v>
      </c>
      <c r="AC156" s="29">
        <f t="shared" si="53"/>
        <v>0</v>
      </c>
      <c r="AD156" s="29">
        <f t="shared" si="54"/>
        <v>0</v>
      </c>
      <c r="AE156" s="34">
        <f t="shared" si="55"/>
        <v>0</v>
      </c>
      <c r="AF156" s="29">
        <f t="shared" si="56"/>
        <v>0</v>
      </c>
      <c r="AG156" s="29">
        <f t="shared" si="57"/>
        <v>0</v>
      </c>
      <c r="AH156" s="29">
        <f t="shared" si="58"/>
        <v>0</v>
      </c>
      <c r="AI156" s="34">
        <f t="shared" si="59"/>
        <v>0</v>
      </c>
      <c r="AJ156" s="29">
        <f t="shared" si="60"/>
        <v>0</v>
      </c>
      <c r="AK156" s="34">
        <f t="shared" si="61"/>
        <v>0</v>
      </c>
    </row>
    <row r="157" spans="1:37">
      <c r="A157" s="380">
        <f>'Gross Service Units'!C159</f>
        <v>0</v>
      </c>
      <c r="B157" s="381">
        <f>'Gross Service Units'!D159</f>
        <v>0</v>
      </c>
      <c r="C157" s="382">
        <f>'Gross Service Units'!B159</f>
        <v>0</v>
      </c>
      <c r="D157" s="217" t="e">
        <f>'Gross Service Units'!K159</f>
        <v>#N/A</v>
      </c>
      <c r="E157" s="217">
        <f>'Gross Service Units'!E159</f>
        <v>0</v>
      </c>
      <c r="F157" s="414">
        <f>'Gross Service Units'!Q159</f>
        <v>0</v>
      </c>
      <c r="G157" s="72">
        <f t="shared" si="49"/>
        <v>0</v>
      </c>
      <c r="H157" s="72"/>
      <c r="I157" s="379"/>
      <c r="J157" s="379"/>
      <c r="K157" s="379"/>
      <c r="L157" s="379"/>
      <c r="M157" s="379"/>
      <c r="N157" s="379"/>
      <c r="O157" s="379"/>
      <c r="P157" s="379"/>
      <c r="Q157" s="379"/>
      <c r="R157" s="379"/>
      <c r="S157" s="379"/>
      <c r="T157" s="379"/>
      <c r="U157" s="424"/>
      <c r="Z157" s="29">
        <f t="shared" si="50"/>
        <v>0</v>
      </c>
      <c r="AA157" s="29">
        <f t="shared" si="51"/>
        <v>0</v>
      </c>
      <c r="AB157" s="34">
        <f t="shared" si="52"/>
        <v>0</v>
      </c>
      <c r="AC157" s="29">
        <f t="shared" si="53"/>
        <v>0</v>
      </c>
      <c r="AD157" s="29">
        <f t="shared" si="54"/>
        <v>0</v>
      </c>
      <c r="AE157" s="34">
        <f t="shared" si="55"/>
        <v>0</v>
      </c>
      <c r="AF157" s="29">
        <f t="shared" si="56"/>
        <v>0</v>
      </c>
      <c r="AG157" s="29">
        <f t="shared" si="57"/>
        <v>0</v>
      </c>
      <c r="AH157" s="29">
        <f t="shared" si="58"/>
        <v>0</v>
      </c>
      <c r="AI157" s="34">
        <f t="shared" si="59"/>
        <v>0</v>
      </c>
      <c r="AJ157" s="29">
        <f t="shared" si="60"/>
        <v>0</v>
      </c>
      <c r="AK157" s="34">
        <f t="shared" si="61"/>
        <v>0</v>
      </c>
    </row>
    <row r="158" spans="1:37">
      <c r="A158" s="380">
        <f>'Gross Service Units'!C160</f>
        <v>0</v>
      </c>
      <c r="B158" s="381">
        <f>'Gross Service Units'!D160</f>
        <v>0</v>
      </c>
      <c r="C158" s="382">
        <f>'Gross Service Units'!B160</f>
        <v>0</v>
      </c>
      <c r="D158" s="217" t="e">
        <f>'Gross Service Units'!K160</f>
        <v>#N/A</v>
      </c>
      <c r="E158" s="217">
        <f>'Gross Service Units'!E160</f>
        <v>0</v>
      </c>
      <c r="F158" s="414">
        <f>'Gross Service Units'!Q160</f>
        <v>0</v>
      </c>
      <c r="G158" s="72">
        <f t="shared" si="49"/>
        <v>0</v>
      </c>
      <c r="H158" s="72"/>
      <c r="I158" s="379"/>
      <c r="J158" s="379"/>
      <c r="K158" s="379"/>
      <c r="L158" s="379"/>
      <c r="M158" s="379"/>
      <c r="N158" s="379"/>
      <c r="O158" s="379"/>
      <c r="P158" s="379"/>
      <c r="Q158" s="379"/>
      <c r="R158" s="379"/>
      <c r="S158" s="379"/>
      <c r="T158" s="379"/>
      <c r="U158" s="424"/>
      <c r="Z158" s="29">
        <f t="shared" si="50"/>
        <v>0</v>
      </c>
      <c r="AA158" s="29">
        <f t="shared" si="51"/>
        <v>0</v>
      </c>
      <c r="AB158" s="34">
        <f t="shared" si="52"/>
        <v>0</v>
      </c>
      <c r="AC158" s="29">
        <f t="shared" si="53"/>
        <v>0</v>
      </c>
      <c r="AD158" s="29">
        <f t="shared" si="54"/>
        <v>0</v>
      </c>
      <c r="AE158" s="34">
        <f t="shared" si="55"/>
        <v>0</v>
      </c>
      <c r="AF158" s="29">
        <f t="shared" si="56"/>
        <v>0</v>
      </c>
      <c r="AG158" s="29">
        <f t="shared" si="57"/>
        <v>0</v>
      </c>
      <c r="AH158" s="29">
        <f t="shared" si="58"/>
        <v>0</v>
      </c>
      <c r="AI158" s="34">
        <f t="shared" si="59"/>
        <v>0</v>
      </c>
      <c r="AJ158" s="29">
        <f t="shared" si="60"/>
        <v>0</v>
      </c>
      <c r="AK158" s="34">
        <f t="shared" si="61"/>
        <v>0</v>
      </c>
    </row>
    <row r="159" spans="1:37">
      <c r="A159" s="380">
        <f>'Gross Service Units'!C161</f>
        <v>0</v>
      </c>
      <c r="B159" s="381">
        <f>'Gross Service Units'!D161</f>
        <v>0</v>
      </c>
      <c r="C159" s="382">
        <f>'Gross Service Units'!B161</f>
        <v>0</v>
      </c>
      <c r="D159" s="217" t="e">
        <f>'Gross Service Units'!K161</f>
        <v>#N/A</v>
      </c>
      <c r="E159" s="217">
        <f>'Gross Service Units'!E161</f>
        <v>0</v>
      </c>
      <c r="F159" s="414">
        <f>'Gross Service Units'!Q161</f>
        <v>0</v>
      </c>
      <c r="G159" s="72">
        <f t="shared" si="49"/>
        <v>0</v>
      </c>
      <c r="H159" s="72"/>
      <c r="I159" s="379"/>
      <c r="J159" s="379"/>
      <c r="K159" s="379"/>
      <c r="L159" s="379"/>
      <c r="M159" s="379"/>
      <c r="N159" s="379"/>
      <c r="O159" s="379"/>
      <c r="P159" s="379"/>
      <c r="Q159" s="379"/>
      <c r="R159" s="379"/>
      <c r="S159" s="379"/>
      <c r="T159" s="379"/>
      <c r="U159" s="424"/>
      <c r="Z159" s="29">
        <f t="shared" si="50"/>
        <v>0</v>
      </c>
      <c r="AA159" s="29">
        <f t="shared" si="51"/>
        <v>0</v>
      </c>
      <c r="AB159" s="34">
        <f t="shared" si="52"/>
        <v>0</v>
      </c>
      <c r="AC159" s="29">
        <f t="shared" si="53"/>
        <v>0</v>
      </c>
      <c r="AD159" s="29">
        <f t="shared" si="54"/>
        <v>0</v>
      </c>
      <c r="AE159" s="34">
        <f t="shared" si="55"/>
        <v>0</v>
      </c>
      <c r="AF159" s="29">
        <f t="shared" si="56"/>
        <v>0</v>
      </c>
      <c r="AG159" s="29">
        <f t="shared" si="57"/>
        <v>0</v>
      </c>
      <c r="AH159" s="29">
        <f t="shared" si="58"/>
        <v>0</v>
      </c>
      <c r="AI159" s="34">
        <f t="shared" si="59"/>
        <v>0</v>
      </c>
      <c r="AJ159" s="29">
        <f t="shared" si="60"/>
        <v>0</v>
      </c>
      <c r="AK159" s="34">
        <f t="shared" si="61"/>
        <v>0</v>
      </c>
    </row>
    <row r="160" spans="1:37">
      <c r="A160" s="380">
        <f>'Gross Service Units'!C162</f>
        <v>0</v>
      </c>
      <c r="B160" s="381">
        <f>'Gross Service Units'!D162</f>
        <v>0</v>
      </c>
      <c r="C160" s="382">
        <f>'Gross Service Units'!B162</f>
        <v>0</v>
      </c>
      <c r="D160" s="217" t="e">
        <f>'Gross Service Units'!K162</f>
        <v>#N/A</v>
      </c>
      <c r="E160" s="217">
        <f>'Gross Service Units'!E162</f>
        <v>0</v>
      </c>
      <c r="F160" s="414">
        <f>'Gross Service Units'!Q162</f>
        <v>0</v>
      </c>
      <c r="G160" s="72">
        <f t="shared" si="49"/>
        <v>0</v>
      </c>
      <c r="H160" s="72"/>
      <c r="I160" s="379"/>
      <c r="J160" s="379"/>
      <c r="K160" s="379"/>
      <c r="L160" s="379"/>
      <c r="M160" s="379"/>
      <c r="N160" s="379"/>
      <c r="O160" s="379"/>
      <c r="P160" s="379"/>
      <c r="Q160" s="379"/>
      <c r="R160" s="379"/>
      <c r="S160" s="379"/>
      <c r="T160" s="379"/>
      <c r="U160" s="424"/>
      <c r="Z160" s="29">
        <f t="shared" si="50"/>
        <v>0</v>
      </c>
      <c r="AA160" s="29">
        <f t="shared" si="51"/>
        <v>0</v>
      </c>
      <c r="AB160" s="34">
        <f t="shared" si="52"/>
        <v>0</v>
      </c>
      <c r="AC160" s="29">
        <f t="shared" si="53"/>
        <v>0</v>
      </c>
      <c r="AD160" s="29">
        <f t="shared" si="54"/>
        <v>0</v>
      </c>
      <c r="AE160" s="34">
        <f t="shared" si="55"/>
        <v>0</v>
      </c>
      <c r="AF160" s="29">
        <f t="shared" si="56"/>
        <v>0</v>
      </c>
      <c r="AG160" s="29">
        <f t="shared" si="57"/>
        <v>0</v>
      </c>
      <c r="AH160" s="29">
        <f t="shared" si="58"/>
        <v>0</v>
      </c>
      <c r="AI160" s="34">
        <f t="shared" si="59"/>
        <v>0</v>
      </c>
      <c r="AJ160" s="29">
        <f t="shared" si="60"/>
        <v>0</v>
      </c>
      <c r="AK160" s="34">
        <f t="shared" si="61"/>
        <v>0</v>
      </c>
    </row>
    <row r="161" spans="1:37">
      <c r="A161" s="380">
        <f>'Gross Service Units'!C163</f>
        <v>0</v>
      </c>
      <c r="B161" s="381">
        <f>'Gross Service Units'!D163</f>
        <v>0</v>
      </c>
      <c r="C161" s="382">
        <f>'Gross Service Units'!B163</f>
        <v>0</v>
      </c>
      <c r="D161" s="217" t="e">
        <f>'Gross Service Units'!K163</f>
        <v>#N/A</v>
      </c>
      <c r="E161" s="217">
        <f>'Gross Service Units'!E163</f>
        <v>0</v>
      </c>
      <c r="F161" s="414">
        <f>'Gross Service Units'!Q163</f>
        <v>0</v>
      </c>
      <c r="G161" s="72">
        <f t="shared" si="49"/>
        <v>0</v>
      </c>
      <c r="H161" s="72"/>
      <c r="I161" s="379"/>
      <c r="J161" s="379"/>
      <c r="K161" s="379"/>
      <c r="L161" s="379"/>
      <c r="M161" s="379"/>
      <c r="N161" s="379"/>
      <c r="O161" s="379"/>
      <c r="P161" s="379"/>
      <c r="Q161" s="379"/>
      <c r="R161" s="379"/>
      <c r="S161" s="379"/>
      <c r="T161" s="379"/>
      <c r="U161" s="424"/>
      <c r="Z161" s="29">
        <f t="shared" si="50"/>
        <v>0</v>
      </c>
      <c r="AA161" s="29">
        <f t="shared" si="51"/>
        <v>0</v>
      </c>
      <c r="AB161" s="34">
        <f t="shared" si="52"/>
        <v>0</v>
      </c>
      <c r="AC161" s="29">
        <f t="shared" si="53"/>
        <v>0</v>
      </c>
      <c r="AD161" s="29">
        <f t="shared" si="54"/>
        <v>0</v>
      </c>
      <c r="AE161" s="34">
        <f t="shared" si="55"/>
        <v>0</v>
      </c>
      <c r="AF161" s="29">
        <f t="shared" si="56"/>
        <v>0</v>
      </c>
      <c r="AG161" s="29">
        <f t="shared" si="57"/>
        <v>0</v>
      </c>
      <c r="AH161" s="29">
        <f t="shared" si="58"/>
        <v>0</v>
      </c>
      <c r="AI161" s="34">
        <f t="shared" si="59"/>
        <v>0</v>
      </c>
      <c r="AJ161" s="29">
        <f t="shared" si="60"/>
        <v>0</v>
      </c>
      <c r="AK161" s="34">
        <f t="shared" si="61"/>
        <v>0</v>
      </c>
    </row>
    <row r="162" spans="1:37">
      <c r="A162" s="380">
        <f>'Gross Service Units'!C164</f>
        <v>0</v>
      </c>
      <c r="B162" s="381">
        <f>'Gross Service Units'!D164</f>
        <v>0</v>
      </c>
      <c r="C162" s="382">
        <f>'Gross Service Units'!B164</f>
        <v>0</v>
      </c>
      <c r="D162" s="217" t="e">
        <f>'Gross Service Units'!K164</f>
        <v>#N/A</v>
      </c>
      <c r="E162" s="217">
        <f>'Gross Service Units'!E164</f>
        <v>0</v>
      </c>
      <c r="F162" s="414">
        <f>'Gross Service Units'!Q164</f>
        <v>0</v>
      </c>
      <c r="G162" s="72">
        <f t="shared" si="49"/>
        <v>0</v>
      </c>
      <c r="H162" s="72"/>
      <c r="I162" s="379"/>
      <c r="J162" s="379"/>
      <c r="K162" s="379"/>
      <c r="L162" s="379"/>
      <c r="M162" s="379"/>
      <c r="N162" s="379"/>
      <c r="O162" s="379"/>
      <c r="P162" s="379"/>
      <c r="Q162" s="379"/>
      <c r="R162" s="379"/>
      <c r="S162" s="379"/>
      <c r="T162" s="379"/>
      <c r="U162" s="424"/>
      <c r="Z162" s="29">
        <f t="shared" si="50"/>
        <v>0</v>
      </c>
      <c r="AA162" s="29">
        <f t="shared" si="51"/>
        <v>0</v>
      </c>
      <c r="AB162" s="34">
        <f t="shared" si="52"/>
        <v>0</v>
      </c>
      <c r="AC162" s="29">
        <f t="shared" si="53"/>
        <v>0</v>
      </c>
      <c r="AD162" s="29">
        <f t="shared" si="54"/>
        <v>0</v>
      </c>
      <c r="AE162" s="34">
        <f t="shared" si="55"/>
        <v>0</v>
      </c>
      <c r="AF162" s="29">
        <f t="shared" si="56"/>
        <v>0</v>
      </c>
      <c r="AG162" s="29">
        <f t="shared" si="57"/>
        <v>0</v>
      </c>
      <c r="AH162" s="29">
        <f t="shared" si="58"/>
        <v>0</v>
      </c>
      <c r="AI162" s="34">
        <f t="shared" si="59"/>
        <v>0</v>
      </c>
      <c r="AJ162" s="29">
        <f t="shared" si="60"/>
        <v>0</v>
      </c>
      <c r="AK162" s="34">
        <f t="shared" si="61"/>
        <v>0</v>
      </c>
    </row>
    <row r="163" spans="1:37">
      <c r="A163" s="380">
        <f>'Gross Service Units'!C165</f>
        <v>0</v>
      </c>
      <c r="B163" s="381">
        <f>'Gross Service Units'!D165</f>
        <v>0</v>
      </c>
      <c r="C163" s="382">
        <f>'Gross Service Units'!B165</f>
        <v>0</v>
      </c>
      <c r="D163" s="217" t="e">
        <f>'Gross Service Units'!K165</f>
        <v>#N/A</v>
      </c>
      <c r="E163" s="217">
        <f>'Gross Service Units'!E165</f>
        <v>0</v>
      </c>
      <c r="F163" s="414">
        <f>'Gross Service Units'!Q165</f>
        <v>0</v>
      </c>
      <c r="G163" s="72">
        <f t="shared" si="49"/>
        <v>0</v>
      </c>
      <c r="H163" s="72"/>
      <c r="I163" s="379"/>
      <c r="J163" s="379"/>
      <c r="K163" s="379"/>
      <c r="L163" s="379"/>
      <c r="M163" s="379"/>
      <c r="N163" s="379"/>
      <c r="O163" s="379"/>
      <c r="P163" s="379"/>
      <c r="Q163" s="379"/>
      <c r="R163" s="379"/>
      <c r="S163" s="379"/>
      <c r="T163" s="379"/>
      <c r="U163" s="424"/>
      <c r="Z163" s="29">
        <f t="shared" si="50"/>
        <v>0</v>
      </c>
      <c r="AA163" s="29">
        <f t="shared" si="51"/>
        <v>0</v>
      </c>
      <c r="AB163" s="34">
        <f t="shared" si="52"/>
        <v>0</v>
      </c>
      <c r="AC163" s="29">
        <f t="shared" si="53"/>
        <v>0</v>
      </c>
      <c r="AD163" s="29">
        <f t="shared" si="54"/>
        <v>0</v>
      </c>
      <c r="AE163" s="34">
        <f t="shared" si="55"/>
        <v>0</v>
      </c>
      <c r="AF163" s="29">
        <f t="shared" si="56"/>
        <v>0</v>
      </c>
      <c r="AG163" s="29">
        <f t="shared" si="57"/>
        <v>0</v>
      </c>
      <c r="AH163" s="29">
        <f t="shared" si="58"/>
        <v>0</v>
      </c>
      <c r="AI163" s="34">
        <f t="shared" si="59"/>
        <v>0</v>
      </c>
      <c r="AJ163" s="29">
        <f t="shared" si="60"/>
        <v>0</v>
      </c>
      <c r="AK163" s="34">
        <f t="shared" si="61"/>
        <v>0</v>
      </c>
    </row>
    <row r="164" spans="1:37">
      <c r="A164" s="380">
        <f>'Gross Service Units'!C166</f>
        <v>0</v>
      </c>
      <c r="B164" s="381">
        <f>'Gross Service Units'!D166</f>
        <v>0</v>
      </c>
      <c r="C164" s="382">
        <f>'Gross Service Units'!B166</f>
        <v>0</v>
      </c>
      <c r="D164" s="217" t="e">
        <f>'Gross Service Units'!K166</f>
        <v>#N/A</v>
      </c>
      <c r="E164" s="217">
        <f>'Gross Service Units'!E166</f>
        <v>0</v>
      </c>
      <c r="F164" s="414">
        <f>'Gross Service Units'!Q166</f>
        <v>0</v>
      </c>
      <c r="G164" s="72">
        <f t="shared" si="49"/>
        <v>0</v>
      </c>
      <c r="H164" s="72"/>
      <c r="I164" s="379"/>
      <c r="J164" s="379"/>
      <c r="K164" s="379"/>
      <c r="L164" s="379"/>
      <c r="M164" s="379"/>
      <c r="N164" s="379"/>
      <c r="O164" s="379"/>
      <c r="P164" s="379"/>
      <c r="Q164" s="379"/>
      <c r="R164" s="379"/>
      <c r="S164" s="379"/>
      <c r="T164" s="379"/>
      <c r="U164" s="424"/>
      <c r="Z164" s="29">
        <f t="shared" si="50"/>
        <v>0</v>
      </c>
      <c r="AA164" s="29">
        <f t="shared" si="51"/>
        <v>0</v>
      </c>
      <c r="AB164" s="34">
        <f t="shared" si="52"/>
        <v>0</v>
      </c>
      <c r="AC164" s="29">
        <f t="shared" si="53"/>
        <v>0</v>
      </c>
      <c r="AD164" s="29">
        <f t="shared" si="54"/>
        <v>0</v>
      </c>
      <c r="AE164" s="34">
        <f t="shared" si="55"/>
        <v>0</v>
      </c>
      <c r="AF164" s="29">
        <f t="shared" si="56"/>
        <v>0</v>
      </c>
      <c r="AG164" s="29">
        <f t="shared" si="57"/>
        <v>0</v>
      </c>
      <c r="AH164" s="29">
        <f t="shared" si="58"/>
        <v>0</v>
      </c>
      <c r="AI164" s="34">
        <f t="shared" si="59"/>
        <v>0</v>
      </c>
      <c r="AJ164" s="29">
        <f t="shared" si="60"/>
        <v>0</v>
      </c>
      <c r="AK164" s="34">
        <f t="shared" si="61"/>
        <v>0</v>
      </c>
    </row>
    <row r="165" spans="1:37">
      <c r="A165" s="380">
        <f>'Gross Service Units'!C167</f>
        <v>0</v>
      </c>
      <c r="B165" s="381">
        <f>'Gross Service Units'!D167</f>
        <v>0</v>
      </c>
      <c r="C165" s="382">
        <f>'Gross Service Units'!B167</f>
        <v>0</v>
      </c>
      <c r="D165" s="217" t="e">
        <f>'Gross Service Units'!K167</f>
        <v>#N/A</v>
      </c>
      <c r="E165" s="217">
        <f>'Gross Service Units'!E167</f>
        <v>0</v>
      </c>
      <c r="F165" s="414">
        <f>'Gross Service Units'!Q167</f>
        <v>0</v>
      </c>
      <c r="G165" s="72">
        <f t="shared" ref="G165:G184" si="62">SUM(I167:AK167)</f>
        <v>0</v>
      </c>
      <c r="H165" s="72"/>
      <c r="I165" s="379"/>
      <c r="J165" s="379"/>
      <c r="K165" s="379"/>
      <c r="L165" s="379"/>
      <c r="M165" s="379"/>
      <c r="N165" s="379"/>
      <c r="O165" s="379"/>
      <c r="P165" s="379"/>
      <c r="Q165" s="379"/>
      <c r="R165" s="379"/>
      <c r="S165" s="379"/>
      <c r="T165" s="379"/>
      <c r="U165" s="424"/>
      <c r="Z165" s="29">
        <f t="shared" ref="Z165:Z187" si="63">I165*$F165</f>
        <v>0</v>
      </c>
      <c r="AA165" s="29">
        <f t="shared" ref="AA165:AA187" si="64">J165*$F165</f>
        <v>0</v>
      </c>
      <c r="AB165" s="34">
        <f t="shared" ref="AB165:AB187" si="65">K165*$F165</f>
        <v>0</v>
      </c>
      <c r="AC165" s="29">
        <f t="shared" ref="AC165:AC187" si="66">L165*$F165</f>
        <v>0</v>
      </c>
      <c r="AD165" s="29">
        <f t="shared" ref="AD165:AD187" si="67">M165*$F165</f>
        <v>0</v>
      </c>
      <c r="AE165" s="34">
        <f t="shared" ref="AE165:AE187" si="68">N165*$F165</f>
        <v>0</v>
      </c>
      <c r="AF165" s="29">
        <f t="shared" ref="AF165:AF187" si="69">O165*$F165</f>
        <v>0</v>
      </c>
      <c r="AG165" s="29">
        <f t="shared" ref="AG165:AG187" si="70">P165*$F165</f>
        <v>0</v>
      </c>
      <c r="AH165" s="29">
        <f t="shared" ref="AH165:AH187" si="71">Q165*$F165</f>
        <v>0</v>
      </c>
      <c r="AI165" s="34">
        <f t="shared" ref="AI165:AI187" si="72">R165*$F165</f>
        <v>0</v>
      </c>
      <c r="AJ165" s="29">
        <f t="shared" ref="AJ165:AJ187" si="73">S165*$F165</f>
        <v>0</v>
      </c>
      <c r="AK165" s="34">
        <f t="shared" ref="AK165:AK187" si="74">T165*$F165</f>
        <v>0</v>
      </c>
    </row>
    <row r="166" spans="1:37">
      <c r="A166" s="380">
        <f>'Gross Service Units'!C168</f>
        <v>0</v>
      </c>
      <c r="B166" s="381">
        <f>'Gross Service Units'!D168</f>
        <v>0</v>
      </c>
      <c r="C166" s="382">
        <f>'Gross Service Units'!B168</f>
        <v>0</v>
      </c>
      <c r="D166" s="217" t="e">
        <f>'Gross Service Units'!K168</f>
        <v>#N/A</v>
      </c>
      <c r="E166" s="217">
        <f>'Gross Service Units'!E168</f>
        <v>0</v>
      </c>
      <c r="F166" s="414">
        <f>'Gross Service Units'!Q168</f>
        <v>0</v>
      </c>
      <c r="G166" s="72">
        <f t="shared" si="62"/>
        <v>0</v>
      </c>
      <c r="H166" s="72"/>
      <c r="I166" s="379"/>
      <c r="J166" s="379"/>
      <c r="K166" s="379"/>
      <c r="L166" s="379"/>
      <c r="M166" s="379"/>
      <c r="N166" s="379"/>
      <c r="O166" s="379"/>
      <c r="P166" s="379"/>
      <c r="Q166" s="379"/>
      <c r="R166" s="379"/>
      <c r="S166" s="379"/>
      <c r="T166" s="379"/>
      <c r="U166" s="424"/>
      <c r="Z166" s="29">
        <f t="shared" si="63"/>
        <v>0</v>
      </c>
      <c r="AA166" s="29">
        <f t="shared" si="64"/>
        <v>0</v>
      </c>
      <c r="AB166" s="34">
        <f t="shared" si="65"/>
        <v>0</v>
      </c>
      <c r="AC166" s="29">
        <f t="shared" si="66"/>
        <v>0</v>
      </c>
      <c r="AD166" s="29">
        <f t="shared" si="67"/>
        <v>0</v>
      </c>
      <c r="AE166" s="34">
        <f t="shared" si="68"/>
        <v>0</v>
      </c>
      <c r="AF166" s="29">
        <f t="shared" si="69"/>
        <v>0</v>
      </c>
      <c r="AG166" s="29">
        <f t="shared" si="70"/>
        <v>0</v>
      </c>
      <c r="AH166" s="29">
        <f t="shared" si="71"/>
        <v>0</v>
      </c>
      <c r="AI166" s="34">
        <f t="shared" si="72"/>
        <v>0</v>
      </c>
      <c r="AJ166" s="29">
        <f t="shared" si="73"/>
        <v>0</v>
      </c>
      <c r="AK166" s="34">
        <f t="shared" si="74"/>
        <v>0</v>
      </c>
    </row>
    <row r="167" spans="1:37">
      <c r="A167" s="380">
        <f>'Gross Service Units'!C169</f>
        <v>0</v>
      </c>
      <c r="B167" s="381">
        <f>'Gross Service Units'!D169</f>
        <v>0</v>
      </c>
      <c r="C167" s="382">
        <f>'Gross Service Units'!B169</f>
        <v>0</v>
      </c>
      <c r="D167" s="217" t="e">
        <f>'Gross Service Units'!K169</f>
        <v>#N/A</v>
      </c>
      <c r="E167" s="217">
        <f>'Gross Service Units'!E169</f>
        <v>0</v>
      </c>
      <c r="F167" s="414">
        <f>'Gross Service Units'!Q169</f>
        <v>0</v>
      </c>
      <c r="G167" s="72">
        <f t="shared" si="62"/>
        <v>0</v>
      </c>
      <c r="H167" s="72"/>
      <c r="I167" s="379"/>
      <c r="J167" s="379"/>
      <c r="K167" s="379"/>
      <c r="L167" s="379"/>
      <c r="M167" s="379"/>
      <c r="N167" s="379"/>
      <c r="O167" s="379"/>
      <c r="P167" s="379"/>
      <c r="Q167" s="379"/>
      <c r="R167" s="379"/>
      <c r="S167" s="379"/>
      <c r="T167" s="379"/>
      <c r="U167" s="424"/>
      <c r="Z167" s="29">
        <f t="shared" si="63"/>
        <v>0</v>
      </c>
      <c r="AA167" s="29">
        <f t="shared" si="64"/>
        <v>0</v>
      </c>
      <c r="AB167" s="34">
        <f t="shared" si="65"/>
        <v>0</v>
      </c>
      <c r="AC167" s="29">
        <f t="shared" si="66"/>
        <v>0</v>
      </c>
      <c r="AD167" s="29">
        <f t="shared" si="67"/>
        <v>0</v>
      </c>
      <c r="AE167" s="34">
        <f t="shared" si="68"/>
        <v>0</v>
      </c>
      <c r="AF167" s="29">
        <f t="shared" si="69"/>
        <v>0</v>
      </c>
      <c r="AG167" s="29">
        <f t="shared" si="70"/>
        <v>0</v>
      </c>
      <c r="AH167" s="29">
        <f t="shared" si="71"/>
        <v>0</v>
      </c>
      <c r="AI167" s="34">
        <f t="shared" si="72"/>
        <v>0</v>
      </c>
      <c r="AJ167" s="29">
        <f t="shared" si="73"/>
        <v>0</v>
      </c>
      <c r="AK167" s="34">
        <f t="shared" si="74"/>
        <v>0</v>
      </c>
    </row>
    <row r="168" spans="1:37">
      <c r="A168" s="380">
        <f>'Gross Service Units'!C170</f>
        <v>0</v>
      </c>
      <c r="B168" s="381">
        <f>'Gross Service Units'!D170</f>
        <v>0</v>
      </c>
      <c r="C168" s="382">
        <f>'Gross Service Units'!B170</f>
        <v>0</v>
      </c>
      <c r="D168" s="217" t="e">
        <f>'Gross Service Units'!K170</f>
        <v>#N/A</v>
      </c>
      <c r="E168" s="217">
        <f>'Gross Service Units'!E170</f>
        <v>0</v>
      </c>
      <c r="F168" s="414">
        <f>'Gross Service Units'!Q170</f>
        <v>0</v>
      </c>
      <c r="G168" s="72">
        <f t="shared" si="62"/>
        <v>0</v>
      </c>
      <c r="H168" s="72"/>
      <c r="I168" s="379"/>
      <c r="J168" s="379"/>
      <c r="K168" s="379"/>
      <c r="L168" s="379"/>
      <c r="M168" s="379"/>
      <c r="N168" s="379"/>
      <c r="O168" s="379"/>
      <c r="P168" s="379"/>
      <c r="Q168" s="379"/>
      <c r="R168" s="379"/>
      <c r="S168" s="379"/>
      <c r="T168" s="379"/>
      <c r="U168" s="424"/>
      <c r="Z168" s="29">
        <f t="shared" si="63"/>
        <v>0</v>
      </c>
      <c r="AA168" s="29">
        <f t="shared" si="64"/>
        <v>0</v>
      </c>
      <c r="AB168" s="34">
        <f t="shared" si="65"/>
        <v>0</v>
      </c>
      <c r="AC168" s="29">
        <f t="shared" si="66"/>
        <v>0</v>
      </c>
      <c r="AD168" s="29">
        <f t="shared" si="67"/>
        <v>0</v>
      </c>
      <c r="AE168" s="34">
        <f t="shared" si="68"/>
        <v>0</v>
      </c>
      <c r="AF168" s="29">
        <f t="shared" si="69"/>
        <v>0</v>
      </c>
      <c r="AG168" s="29">
        <f t="shared" si="70"/>
        <v>0</v>
      </c>
      <c r="AH168" s="29">
        <f t="shared" si="71"/>
        <v>0</v>
      </c>
      <c r="AI168" s="34">
        <f t="shared" si="72"/>
        <v>0</v>
      </c>
      <c r="AJ168" s="29">
        <f t="shared" si="73"/>
        <v>0</v>
      </c>
      <c r="AK168" s="34">
        <f t="shared" si="74"/>
        <v>0</v>
      </c>
    </row>
    <row r="169" spans="1:37">
      <c r="A169" s="380">
        <f>'Gross Service Units'!C171</f>
        <v>0</v>
      </c>
      <c r="B169" s="381">
        <f>'Gross Service Units'!D171</f>
        <v>0</v>
      </c>
      <c r="C169" s="382">
        <f>'Gross Service Units'!B171</f>
        <v>0</v>
      </c>
      <c r="D169" s="217" t="e">
        <f>'Gross Service Units'!K171</f>
        <v>#N/A</v>
      </c>
      <c r="E169" s="217">
        <f>'Gross Service Units'!E171</f>
        <v>0</v>
      </c>
      <c r="F169" s="414">
        <f>'Gross Service Units'!Q171</f>
        <v>0</v>
      </c>
      <c r="G169" s="72">
        <f t="shared" si="62"/>
        <v>0</v>
      </c>
      <c r="H169" s="72"/>
      <c r="I169" s="379"/>
      <c r="J169" s="379"/>
      <c r="K169" s="379"/>
      <c r="L169" s="379"/>
      <c r="M169" s="379"/>
      <c r="N169" s="379"/>
      <c r="O169" s="379"/>
      <c r="P169" s="379"/>
      <c r="Q169" s="379"/>
      <c r="R169" s="379"/>
      <c r="S169" s="379"/>
      <c r="T169" s="379"/>
      <c r="U169" s="424"/>
      <c r="Z169" s="29">
        <f t="shared" si="63"/>
        <v>0</v>
      </c>
      <c r="AA169" s="29">
        <f t="shared" si="64"/>
        <v>0</v>
      </c>
      <c r="AB169" s="34">
        <f t="shared" si="65"/>
        <v>0</v>
      </c>
      <c r="AC169" s="29">
        <f t="shared" si="66"/>
        <v>0</v>
      </c>
      <c r="AD169" s="29">
        <f t="shared" si="67"/>
        <v>0</v>
      </c>
      <c r="AE169" s="34">
        <f t="shared" si="68"/>
        <v>0</v>
      </c>
      <c r="AF169" s="29">
        <f t="shared" si="69"/>
        <v>0</v>
      </c>
      <c r="AG169" s="29">
        <f t="shared" si="70"/>
        <v>0</v>
      </c>
      <c r="AH169" s="29">
        <f t="shared" si="71"/>
        <v>0</v>
      </c>
      <c r="AI169" s="34">
        <f t="shared" si="72"/>
        <v>0</v>
      </c>
      <c r="AJ169" s="29">
        <f t="shared" si="73"/>
        <v>0</v>
      </c>
      <c r="AK169" s="34">
        <f t="shared" si="74"/>
        <v>0</v>
      </c>
    </row>
    <row r="170" spans="1:37">
      <c r="A170" s="380">
        <f>'Gross Service Units'!C172</f>
        <v>0</v>
      </c>
      <c r="B170" s="381">
        <f>'Gross Service Units'!D172</f>
        <v>0</v>
      </c>
      <c r="C170" s="382">
        <f>'Gross Service Units'!B172</f>
        <v>0</v>
      </c>
      <c r="D170" s="217" t="e">
        <f>'Gross Service Units'!K172</f>
        <v>#N/A</v>
      </c>
      <c r="E170" s="217">
        <f>'Gross Service Units'!E172</f>
        <v>0</v>
      </c>
      <c r="F170" s="414">
        <f>'Gross Service Units'!Q172</f>
        <v>0</v>
      </c>
      <c r="G170" s="72">
        <f t="shared" si="62"/>
        <v>0</v>
      </c>
      <c r="H170" s="72"/>
      <c r="I170" s="379"/>
      <c r="J170" s="379"/>
      <c r="K170" s="379"/>
      <c r="L170" s="379"/>
      <c r="M170" s="379"/>
      <c r="N170" s="379"/>
      <c r="O170" s="379"/>
      <c r="P170" s="379"/>
      <c r="Q170" s="379"/>
      <c r="R170" s="379"/>
      <c r="S170" s="379"/>
      <c r="T170" s="379"/>
      <c r="U170" s="424"/>
      <c r="Z170" s="29">
        <f t="shared" si="63"/>
        <v>0</v>
      </c>
      <c r="AA170" s="29">
        <f t="shared" si="64"/>
        <v>0</v>
      </c>
      <c r="AB170" s="34">
        <f t="shared" si="65"/>
        <v>0</v>
      </c>
      <c r="AC170" s="29">
        <f t="shared" si="66"/>
        <v>0</v>
      </c>
      <c r="AD170" s="29">
        <f t="shared" si="67"/>
        <v>0</v>
      </c>
      <c r="AE170" s="34">
        <f t="shared" si="68"/>
        <v>0</v>
      </c>
      <c r="AF170" s="29">
        <f t="shared" si="69"/>
        <v>0</v>
      </c>
      <c r="AG170" s="29">
        <f t="shared" si="70"/>
        <v>0</v>
      </c>
      <c r="AH170" s="29">
        <f t="shared" si="71"/>
        <v>0</v>
      </c>
      <c r="AI170" s="34">
        <f t="shared" si="72"/>
        <v>0</v>
      </c>
      <c r="AJ170" s="29">
        <f t="shared" si="73"/>
        <v>0</v>
      </c>
      <c r="AK170" s="34">
        <f t="shared" si="74"/>
        <v>0</v>
      </c>
    </row>
    <row r="171" spans="1:37">
      <c r="A171" s="380">
        <f>'Gross Service Units'!C173</f>
        <v>0</v>
      </c>
      <c r="B171" s="381">
        <f>'Gross Service Units'!D173</f>
        <v>0</v>
      </c>
      <c r="C171" s="382">
        <f>'Gross Service Units'!B173</f>
        <v>0</v>
      </c>
      <c r="D171" s="217" t="e">
        <f>'Gross Service Units'!K173</f>
        <v>#N/A</v>
      </c>
      <c r="E171" s="217">
        <f>'Gross Service Units'!E173</f>
        <v>0</v>
      </c>
      <c r="F171" s="414">
        <f>'Gross Service Units'!Q173</f>
        <v>0</v>
      </c>
      <c r="G171" s="72">
        <f t="shared" si="62"/>
        <v>0</v>
      </c>
      <c r="H171" s="72"/>
      <c r="I171" s="379"/>
      <c r="J171" s="379"/>
      <c r="K171" s="379"/>
      <c r="L171" s="379"/>
      <c r="M171" s="379"/>
      <c r="N171" s="379"/>
      <c r="O171" s="379"/>
      <c r="P171" s="379"/>
      <c r="Q171" s="379"/>
      <c r="R171" s="379"/>
      <c r="S171" s="379"/>
      <c r="T171" s="379"/>
      <c r="U171" s="424"/>
      <c r="Z171" s="29">
        <f t="shared" si="63"/>
        <v>0</v>
      </c>
      <c r="AA171" s="29">
        <f t="shared" si="64"/>
        <v>0</v>
      </c>
      <c r="AB171" s="34">
        <f t="shared" si="65"/>
        <v>0</v>
      </c>
      <c r="AC171" s="29">
        <f t="shared" si="66"/>
        <v>0</v>
      </c>
      <c r="AD171" s="29">
        <f t="shared" si="67"/>
        <v>0</v>
      </c>
      <c r="AE171" s="34">
        <f t="shared" si="68"/>
        <v>0</v>
      </c>
      <c r="AF171" s="29">
        <f t="shared" si="69"/>
        <v>0</v>
      </c>
      <c r="AG171" s="29">
        <f t="shared" si="70"/>
        <v>0</v>
      </c>
      <c r="AH171" s="29">
        <f t="shared" si="71"/>
        <v>0</v>
      </c>
      <c r="AI171" s="34">
        <f t="shared" si="72"/>
        <v>0</v>
      </c>
      <c r="AJ171" s="29">
        <f t="shared" si="73"/>
        <v>0</v>
      </c>
      <c r="AK171" s="34">
        <f t="shared" si="74"/>
        <v>0</v>
      </c>
    </row>
    <row r="172" spans="1:37">
      <c r="A172" s="380">
        <f>'Gross Service Units'!C174</f>
        <v>0</v>
      </c>
      <c r="B172" s="381">
        <f>'Gross Service Units'!D174</f>
        <v>0</v>
      </c>
      <c r="C172" s="382">
        <f>'Gross Service Units'!B174</f>
        <v>0</v>
      </c>
      <c r="D172" s="217" t="e">
        <f>'Gross Service Units'!K174</f>
        <v>#N/A</v>
      </c>
      <c r="E172" s="217">
        <f>'Gross Service Units'!E174</f>
        <v>0</v>
      </c>
      <c r="F172" s="414">
        <f>'Gross Service Units'!Q174</f>
        <v>0</v>
      </c>
      <c r="G172" s="72">
        <f t="shared" si="62"/>
        <v>0</v>
      </c>
      <c r="H172" s="72"/>
      <c r="I172" s="379"/>
      <c r="J172" s="379"/>
      <c r="K172" s="379"/>
      <c r="L172" s="379"/>
      <c r="M172" s="379"/>
      <c r="N172" s="379"/>
      <c r="O172" s="379"/>
      <c r="P172" s="379"/>
      <c r="Q172" s="379"/>
      <c r="R172" s="379"/>
      <c r="S172" s="379"/>
      <c r="T172" s="379"/>
      <c r="U172" s="424"/>
      <c r="Z172" s="29">
        <f t="shared" si="63"/>
        <v>0</v>
      </c>
      <c r="AA172" s="29">
        <f t="shared" si="64"/>
        <v>0</v>
      </c>
      <c r="AB172" s="34">
        <f t="shared" si="65"/>
        <v>0</v>
      </c>
      <c r="AC172" s="29">
        <f t="shared" si="66"/>
        <v>0</v>
      </c>
      <c r="AD172" s="29">
        <f t="shared" si="67"/>
        <v>0</v>
      </c>
      <c r="AE172" s="34">
        <f t="shared" si="68"/>
        <v>0</v>
      </c>
      <c r="AF172" s="29">
        <f t="shared" si="69"/>
        <v>0</v>
      </c>
      <c r="AG172" s="29">
        <f t="shared" si="70"/>
        <v>0</v>
      </c>
      <c r="AH172" s="29">
        <f t="shared" si="71"/>
        <v>0</v>
      </c>
      <c r="AI172" s="34">
        <f t="shared" si="72"/>
        <v>0</v>
      </c>
      <c r="AJ172" s="29">
        <f t="shared" si="73"/>
        <v>0</v>
      </c>
      <c r="AK172" s="34">
        <f t="shared" si="74"/>
        <v>0</v>
      </c>
    </row>
    <row r="173" spans="1:37">
      <c r="A173" s="380">
        <f>'Gross Service Units'!C175</f>
        <v>0</v>
      </c>
      <c r="B173" s="381">
        <f>'Gross Service Units'!D175</f>
        <v>0</v>
      </c>
      <c r="C173" s="382">
        <f>'Gross Service Units'!B175</f>
        <v>0</v>
      </c>
      <c r="D173" s="217" t="e">
        <f>'Gross Service Units'!K175</f>
        <v>#N/A</v>
      </c>
      <c r="E173" s="217">
        <f>'Gross Service Units'!E175</f>
        <v>0</v>
      </c>
      <c r="F173" s="414">
        <f>'Gross Service Units'!Q175</f>
        <v>0</v>
      </c>
      <c r="G173" s="72">
        <f t="shared" si="62"/>
        <v>0</v>
      </c>
      <c r="H173" s="72"/>
      <c r="I173" s="379"/>
      <c r="J173" s="379"/>
      <c r="K173" s="379"/>
      <c r="L173" s="379"/>
      <c r="M173" s="379"/>
      <c r="N173" s="379"/>
      <c r="O173" s="379"/>
      <c r="P173" s="379"/>
      <c r="Q173" s="379"/>
      <c r="R173" s="379"/>
      <c r="S173" s="379"/>
      <c r="T173" s="379"/>
      <c r="U173" s="424"/>
      <c r="Z173" s="29">
        <f t="shared" si="63"/>
        <v>0</v>
      </c>
      <c r="AA173" s="29">
        <f t="shared" si="64"/>
        <v>0</v>
      </c>
      <c r="AB173" s="34">
        <f t="shared" si="65"/>
        <v>0</v>
      </c>
      <c r="AC173" s="29">
        <f t="shared" si="66"/>
        <v>0</v>
      </c>
      <c r="AD173" s="29">
        <f t="shared" si="67"/>
        <v>0</v>
      </c>
      <c r="AE173" s="34">
        <f t="shared" si="68"/>
        <v>0</v>
      </c>
      <c r="AF173" s="29">
        <f t="shared" si="69"/>
        <v>0</v>
      </c>
      <c r="AG173" s="29">
        <f t="shared" si="70"/>
        <v>0</v>
      </c>
      <c r="AH173" s="29">
        <f t="shared" si="71"/>
        <v>0</v>
      </c>
      <c r="AI173" s="34">
        <f t="shared" si="72"/>
        <v>0</v>
      </c>
      <c r="AJ173" s="29">
        <f t="shared" si="73"/>
        <v>0</v>
      </c>
      <c r="AK173" s="34">
        <f t="shared" si="74"/>
        <v>0</v>
      </c>
    </row>
    <row r="174" spans="1:37">
      <c r="A174" s="380">
        <f>'Gross Service Units'!C176</f>
        <v>0</v>
      </c>
      <c r="B174" s="381">
        <f>'Gross Service Units'!D176</f>
        <v>0</v>
      </c>
      <c r="C174" s="382">
        <f>'Gross Service Units'!B176</f>
        <v>0</v>
      </c>
      <c r="D174" s="217" t="e">
        <f>'Gross Service Units'!K176</f>
        <v>#N/A</v>
      </c>
      <c r="E174" s="217">
        <f>'Gross Service Units'!E176</f>
        <v>0</v>
      </c>
      <c r="F174" s="414">
        <f>'Gross Service Units'!Q176</f>
        <v>0</v>
      </c>
      <c r="G174" s="72">
        <f t="shared" si="62"/>
        <v>0</v>
      </c>
      <c r="H174" s="72"/>
      <c r="I174" s="379"/>
      <c r="J174" s="379"/>
      <c r="K174" s="379"/>
      <c r="L174" s="379"/>
      <c r="M174" s="379"/>
      <c r="N174" s="379"/>
      <c r="O174" s="379"/>
      <c r="P174" s="379"/>
      <c r="Q174" s="379"/>
      <c r="R174" s="379"/>
      <c r="S174" s="379"/>
      <c r="T174" s="379"/>
      <c r="U174" s="424"/>
      <c r="Z174" s="29">
        <f t="shared" si="63"/>
        <v>0</v>
      </c>
      <c r="AA174" s="29">
        <f t="shared" si="64"/>
        <v>0</v>
      </c>
      <c r="AB174" s="34">
        <f t="shared" si="65"/>
        <v>0</v>
      </c>
      <c r="AC174" s="29">
        <f t="shared" si="66"/>
        <v>0</v>
      </c>
      <c r="AD174" s="29">
        <f t="shared" si="67"/>
        <v>0</v>
      </c>
      <c r="AE174" s="34">
        <f t="shared" si="68"/>
        <v>0</v>
      </c>
      <c r="AF174" s="29">
        <f t="shared" si="69"/>
        <v>0</v>
      </c>
      <c r="AG174" s="29">
        <f t="shared" si="70"/>
        <v>0</v>
      </c>
      <c r="AH174" s="29">
        <f t="shared" si="71"/>
        <v>0</v>
      </c>
      <c r="AI174" s="34">
        <f t="shared" si="72"/>
        <v>0</v>
      </c>
      <c r="AJ174" s="29">
        <f t="shared" si="73"/>
        <v>0</v>
      </c>
      <c r="AK174" s="34">
        <f t="shared" si="74"/>
        <v>0</v>
      </c>
    </row>
    <row r="175" spans="1:37">
      <c r="A175" s="380">
        <f>'Gross Service Units'!C177</f>
        <v>0</v>
      </c>
      <c r="B175" s="381">
        <f>'Gross Service Units'!D177</f>
        <v>0</v>
      </c>
      <c r="C175" s="382">
        <f>'Gross Service Units'!B177</f>
        <v>0</v>
      </c>
      <c r="D175" s="217" t="e">
        <f>'Gross Service Units'!K177</f>
        <v>#N/A</v>
      </c>
      <c r="E175" s="217">
        <f>'Gross Service Units'!E177</f>
        <v>0</v>
      </c>
      <c r="F175" s="414">
        <f>'Gross Service Units'!Q177</f>
        <v>0</v>
      </c>
      <c r="G175" s="72">
        <f t="shared" si="62"/>
        <v>0</v>
      </c>
      <c r="H175" s="72"/>
      <c r="I175" s="379"/>
      <c r="J175" s="379"/>
      <c r="K175" s="379"/>
      <c r="L175" s="379"/>
      <c r="M175" s="379"/>
      <c r="N175" s="379"/>
      <c r="O175" s="379"/>
      <c r="P175" s="379"/>
      <c r="Q175" s="379"/>
      <c r="R175" s="379"/>
      <c r="S175" s="379"/>
      <c r="T175" s="379"/>
      <c r="U175" s="424"/>
      <c r="Z175" s="29">
        <f t="shared" si="63"/>
        <v>0</v>
      </c>
      <c r="AA175" s="29">
        <f t="shared" si="64"/>
        <v>0</v>
      </c>
      <c r="AB175" s="34">
        <f t="shared" si="65"/>
        <v>0</v>
      </c>
      <c r="AC175" s="29">
        <f t="shared" si="66"/>
        <v>0</v>
      </c>
      <c r="AD175" s="29">
        <f t="shared" si="67"/>
        <v>0</v>
      </c>
      <c r="AE175" s="34">
        <f t="shared" si="68"/>
        <v>0</v>
      </c>
      <c r="AF175" s="29">
        <f t="shared" si="69"/>
        <v>0</v>
      </c>
      <c r="AG175" s="29">
        <f t="shared" si="70"/>
        <v>0</v>
      </c>
      <c r="AH175" s="29">
        <f t="shared" si="71"/>
        <v>0</v>
      </c>
      <c r="AI175" s="34">
        <f t="shared" si="72"/>
        <v>0</v>
      </c>
      <c r="AJ175" s="29">
        <f t="shared" si="73"/>
        <v>0</v>
      </c>
      <c r="AK175" s="34">
        <f t="shared" si="74"/>
        <v>0</v>
      </c>
    </row>
    <row r="176" spans="1:37">
      <c r="A176" s="380">
        <f>'Gross Service Units'!C178</f>
        <v>0</v>
      </c>
      <c r="B176" s="381">
        <f>'Gross Service Units'!D178</f>
        <v>0</v>
      </c>
      <c r="C176" s="382">
        <f>'Gross Service Units'!B178</f>
        <v>0</v>
      </c>
      <c r="D176" s="217" t="e">
        <f>'Gross Service Units'!K178</f>
        <v>#N/A</v>
      </c>
      <c r="E176" s="217">
        <f>'Gross Service Units'!E178</f>
        <v>0</v>
      </c>
      <c r="F176" s="414">
        <f>'Gross Service Units'!Q178</f>
        <v>0</v>
      </c>
      <c r="G176" s="72">
        <f t="shared" si="62"/>
        <v>0</v>
      </c>
      <c r="H176" s="72"/>
      <c r="I176" s="379"/>
      <c r="J176" s="379"/>
      <c r="K176" s="379"/>
      <c r="L176" s="379"/>
      <c r="M176" s="379"/>
      <c r="N176" s="379"/>
      <c r="O176" s="379"/>
      <c r="P176" s="379"/>
      <c r="Q176" s="379"/>
      <c r="R176" s="379"/>
      <c r="S176" s="379"/>
      <c r="T176" s="379"/>
      <c r="U176" s="424"/>
      <c r="Z176" s="29">
        <f t="shared" si="63"/>
        <v>0</v>
      </c>
      <c r="AA176" s="29">
        <f t="shared" si="64"/>
        <v>0</v>
      </c>
      <c r="AB176" s="34">
        <f t="shared" si="65"/>
        <v>0</v>
      </c>
      <c r="AC176" s="29">
        <f t="shared" si="66"/>
        <v>0</v>
      </c>
      <c r="AD176" s="29">
        <f t="shared" si="67"/>
        <v>0</v>
      </c>
      <c r="AE176" s="34">
        <f t="shared" si="68"/>
        <v>0</v>
      </c>
      <c r="AF176" s="29">
        <f t="shared" si="69"/>
        <v>0</v>
      </c>
      <c r="AG176" s="29">
        <f t="shared" si="70"/>
        <v>0</v>
      </c>
      <c r="AH176" s="29">
        <f t="shared" si="71"/>
        <v>0</v>
      </c>
      <c r="AI176" s="34">
        <f t="shared" si="72"/>
        <v>0</v>
      </c>
      <c r="AJ176" s="29">
        <f t="shared" si="73"/>
        <v>0</v>
      </c>
      <c r="AK176" s="34">
        <f t="shared" si="74"/>
        <v>0</v>
      </c>
    </row>
    <row r="177" spans="1:37">
      <c r="A177" s="380">
        <f>'Gross Service Units'!C179</f>
        <v>0</v>
      </c>
      <c r="B177" s="381">
        <f>'Gross Service Units'!D179</f>
        <v>0</v>
      </c>
      <c r="C177" s="382">
        <f>'Gross Service Units'!B179</f>
        <v>0</v>
      </c>
      <c r="D177" s="217" t="e">
        <f>'Gross Service Units'!K179</f>
        <v>#N/A</v>
      </c>
      <c r="E177" s="217">
        <f>'Gross Service Units'!E179</f>
        <v>0</v>
      </c>
      <c r="F177" s="414">
        <f>'Gross Service Units'!Q179</f>
        <v>0</v>
      </c>
      <c r="G177" s="72">
        <f t="shared" si="62"/>
        <v>0</v>
      </c>
      <c r="H177" s="72"/>
      <c r="I177" s="379"/>
      <c r="J177" s="379"/>
      <c r="K177" s="379"/>
      <c r="L177" s="379"/>
      <c r="M177" s="379"/>
      <c r="N177" s="379"/>
      <c r="O177" s="379"/>
      <c r="P177" s="379"/>
      <c r="Q177" s="379"/>
      <c r="R177" s="379"/>
      <c r="S177" s="379"/>
      <c r="T177" s="379"/>
      <c r="U177" s="424"/>
      <c r="Z177" s="29">
        <f t="shared" si="63"/>
        <v>0</v>
      </c>
      <c r="AA177" s="29">
        <f t="shared" si="64"/>
        <v>0</v>
      </c>
      <c r="AB177" s="34">
        <f t="shared" si="65"/>
        <v>0</v>
      </c>
      <c r="AC177" s="29">
        <f t="shared" si="66"/>
        <v>0</v>
      </c>
      <c r="AD177" s="29">
        <f t="shared" si="67"/>
        <v>0</v>
      </c>
      <c r="AE177" s="34">
        <f t="shared" si="68"/>
        <v>0</v>
      </c>
      <c r="AF177" s="29">
        <f t="shared" si="69"/>
        <v>0</v>
      </c>
      <c r="AG177" s="29">
        <f t="shared" si="70"/>
        <v>0</v>
      </c>
      <c r="AH177" s="29">
        <f t="shared" si="71"/>
        <v>0</v>
      </c>
      <c r="AI177" s="34">
        <f t="shared" si="72"/>
        <v>0</v>
      </c>
      <c r="AJ177" s="29">
        <f t="shared" si="73"/>
        <v>0</v>
      </c>
      <c r="AK177" s="34">
        <f t="shared" si="74"/>
        <v>0</v>
      </c>
    </row>
    <row r="178" spans="1:37">
      <c r="A178" s="380">
        <f>'Gross Service Units'!C180</f>
        <v>0</v>
      </c>
      <c r="B178" s="381">
        <f>'Gross Service Units'!D180</f>
        <v>0</v>
      </c>
      <c r="C178" s="382">
        <f>'Gross Service Units'!B180</f>
        <v>0</v>
      </c>
      <c r="D178" s="217" t="e">
        <f>'Gross Service Units'!K180</f>
        <v>#N/A</v>
      </c>
      <c r="E178" s="217">
        <f>'Gross Service Units'!E180</f>
        <v>0</v>
      </c>
      <c r="F178" s="414">
        <f>'Gross Service Units'!Q180</f>
        <v>0</v>
      </c>
      <c r="G178" s="72">
        <f t="shared" si="62"/>
        <v>0</v>
      </c>
      <c r="H178" s="72"/>
      <c r="I178" s="379"/>
      <c r="J178" s="379"/>
      <c r="K178" s="379"/>
      <c r="L178" s="379"/>
      <c r="M178" s="379"/>
      <c r="N178" s="379"/>
      <c r="O178" s="379"/>
      <c r="P178" s="379"/>
      <c r="Q178" s="379"/>
      <c r="R178" s="379"/>
      <c r="S178" s="379"/>
      <c r="T178" s="379"/>
      <c r="U178" s="424"/>
      <c r="Z178" s="29">
        <f t="shared" si="63"/>
        <v>0</v>
      </c>
      <c r="AA178" s="29">
        <f t="shared" si="64"/>
        <v>0</v>
      </c>
      <c r="AB178" s="34">
        <f t="shared" si="65"/>
        <v>0</v>
      </c>
      <c r="AC178" s="29">
        <f t="shared" si="66"/>
        <v>0</v>
      </c>
      <c r="AD178" s="29">
        <f t="shared" si="67"/>
        <v>0</v>
      </c>
      <c r="AE178" s="34">
        <f t="shared" si="68"/>
        <v>0</v>
      </c>
      <c r="AF178" s="29">
        <f t="shared" si="69"/>
        <v>0</v>
      </c>
      <c r="AG178" s="29">
        <f t="shared" si="70"/>
        <v>0</v>
      </c>
      <c r="AH178" s="29">
        <f t="shared" si="71"/>
        <v>0</v>
      </c>
      <c r="AI178" s="34">
        <f t="shared" si="72"/>
        <v>0</v>
      </c>
      <c r="AJ178" s="29">
        <f t="shared" si="73"/>
        <v>0</v>
      </c>
      <c r="AK178" s="34">
        <f t="shared" si="74"/>
        <v>0</v>
      </c>
    </row>
    <row r="179" spans="1:37">
      <c r="A179" s="380">
        <f>'Gross Service Units'!C181</f>
        <v>0</v>
      </c>
      <c r="B179" s="381">
        <f>'Gross Service Units'!D181</f>
        <v>0</v>
      </c>
      <c r="C179" s="382">
        <f>'Gross Service Units'!B181</f>
        <v>0</v>
      </c>
      <c r="D179" s="217" t="e">
        <f>'Gross Service Units'!K181</f>
        <v>#N/A</v>
      </c>
      <c r="E179" s="217">
        <f>'Gross Service Units'!E181</f>
        <v>0</v>
      </c>
      <c r="F179" s="414">
        <f>'Gross Service Units'!Q181</f>
        <v>0</v>
      </c>
      <c r="G179" s="72">
        <f t="shared" si="62"/>
        <v>0</v>
      </c>
      <c r="H179" s="72"/>
      <c r="I179" s="379"/>
      <c r="J179" s="379"/>
      <c r="K179" s="379"/>
      <c r="L179" s="379"/>
      <c r="M179" s="379"/>
      <c r="N179" s="379"/>
      <c r="O179" s="379"/>
      <c r="P179" s="379"/>
      <c r="Q179" s="379"/>
      <c r="R179" s="379"/>
      <c r="S179" s="379"/>
      <c r="T179" s="379"/>
      <c r="U179" s="424"/>
      <c r="Z179" s="29">
        <f t="shared" si="63"/>
        <v>0</v>
      </c>
      <c r="AA179" s="29">
        <f t="shared" si="64"/>
        <v>0</v>
      </c>
      <c r="AB179" s="34">
        <f t="shared" si="65"/>
        <v>0</v>
      </c>
      <c r="AC179" s="29">
        <f t="shared" si="66"/>
        <v>0</v>
      </c>
      <c r="AD179" s="29">
        <f t="shared" si="67"/>
        <v>0</v>
      </c>
      <c r="AE179" s="34">
        <f t="shared" si="68"/>
        <v>0</v>
      </c>
      <c r="AF179" s="29">
        <f t="shared" si="69"/>
        <v>0</v>
      </c>
      <c r="AG179" s="29">
        <f t="shared" si="70"/>
        <v>0</v>
      </c>
      <c r="AH179" s="29">
        <f t="shared" si="71"/>
        <v>0</v>
      </c>
      <c r="AI179" s="34">
        <f t="shared" si="72"/>
        <v>0</v>
      </c>
      <c r="AJ179" s="29">
        <f t="shared" si="73"/>
        <v>0</v>
      </c>
      <c r="AK179" s="34">
        <f t="shared" si="74"/>
        <v>0</v>
      </c>
    </row>
    <row r="180" spans="1:37">
      <c r="A180" s="380">
        <f>'Gross Service Units'!C182</f>
        <v>0</v>
      </c>
      <c r="B180" s="381">
        <f>'Gross Service Units'!D182</f>
        <v>0</v>
      </c>
      <c r="C180" s="382">
        <f>'Gross Service Units'!B182</f>
        <v>0</v>
      </c>
      <c r="D180" s="217" t="e">
        <f>'Gross Service Units'!K182</f>
        <v>#N/A</v>
      </c>
      <c r="E180" s="217">
        <f>'Gross Service Units'!E182</f>
        <v>0</v>
      </c>
      <c r="F180" s="414">
        <f>'Gross Service Units'!Q182</f>
        <v>0</v>
      </c>
      <c r="G180" s="72">
        <f t="shared" si="62"/>
        <v>0</v>
      </c>
      <c r="H180" s="72"/>
      <c r="I180" s="379"/>
      <c r="J180" s="379"/>
      <c r="K180" s="379"/>
      <c r="L180" s="379"/>
      <c r="M180" s="379"/>
      <c r="N180" s="379"/>
      <c r="O180" s="379"/>
      <c r="P180" s="379"/>
      <c r="Q180" s="379"/>
      <c r="R180" s="379"/>
      <c r="S180" s="379"/>
      <c r="T180" s="379"/>
      <c r="U180" s="424"/>
      <c r="Z180" s="29">
        <f t="shared" si="63"/>
        <v>0</v>
      </c>
      <c r="AA180" s="29">
        <f t="shared" si="64"/>
        <v>0</v>
      </c>
      <c r="AB180" s="34">
        <f t="shared" si="65"/>
        <v>0</v>
      </c>
      <c r="AC180" s="29">
        <f t="shared" si="66"/>
        <v>0</v>
      </c>
      <c r="AD180" s="29">
        <f t="shared" si="67"/>
        <v>0</v>
      </c>
      <c r="AE180" s="34">
        <f t="shared" si="68"/>
        <v>0</v>
      </c>
      <c r="AF180" s="29">
        <f t="shared" si="69"/>
        <v>0</v>
      </c>
      <c r="AG180" s="29">
        <f t="shared" si="70"/>
        <v>0</v>
      </c>
      <c r="AH180" s="29">
        <f t="shared" si="71"/>
        <v>0</v>
      </c>
      <c r="AI180" s="34">
        <f t="shared" si="72"/>
        <v>0</v>
      </c>
      <c r="AJ180" s="29">
        <f t="shared" si="73"/>
        <v>0</v>
      </c>
      <c r="AK180" s="34">
        <f t="shared" si="74"/>
        <v>0</v>
      </c>
    </row>
    <row r="181" spans="1:37">
      <c r="A181" s="380">
        <f>'Gross Service Units'!C183</f>
        <v>0</v>
      </c>
      <c r="B181" s="381">
        <f>'Gross Service Units'!D183</f>
        <v>0</v>
      </c>
      <c r="C181" s="382">
        <f>'Gross Service Units'!B183</f>
        <v>0</v>
      </c>
      <c r="D181" s="217" t="e">
        <f>'Gross Service Units'!K183</f>
        <v>#N/A</v>
      </c>
      <c r="E181" s="217">
        <f>'Gross Service Units'!E183</f>
        <v>0</v>
      </c>
      <c r="F181" s="414">
        <f>'Gross Service Units'!Q183</f>
        <v>0</v>
      </c>
      <c r="G181" s="72">
        <f t="shared" si="62"/>
        <v>0</v>
      </c>
      <c r="H181" s="72"/>
      <c r="I181" s="379"/>
      <c r="J181" s="379"/>
      <c r="K181" s="379"/>
      <c r="L181" s="379"/>
      <c r="M181" s="379"/>
      <c r="N181" s="379"/>
      <c r="O181" s="379"/>
      <c r="P181" s="379"/>
      <c r="Q181" s="379"/>
      <c r="R181" s="379"/>
      <c r="S181" s="379"/>
      <c r="T181" s="379"/>
      <c r="U181" s="424"/>
      <c r="Z181" s="29">
        <f t="shared" si="63"/>
        <v>0</v>
      </c>
      <c r="AA181" s="29">
        <f t="shared" si="64"/>
        <v>0</v>
      </c>
      <c r="AB181" s="34">
        <f t="shared" si="65"/>
        <v>0</v>
      </c>
      <c r="AC181" s="29">
        <f t="shared" si="66"/>
        <v>0</v>
      </c>
      <c r="AD181" s="29">
        <f t="shared" si="67"/>
        <v>0</v>
      </c>
      <c r="AE181" s="34">
        <f t="shared" si="68"/>
        <v>0</v>
      </c>
      <c r="AF181" s="29">
        <f t="shared" si="69"/>
        <v>0</v>
      </c>
      <c r="AG181" s="29">
        <f t="shared" si="70"/>
        <v>0</v>
      </c>
      <c r="AH181" s="29">
        <f t="shared" si="71"/>
        <v>0</v>
      </c>
      <c r="AI181" s="34">
        <f t="shared" si="72"/>
        <v>0</v>
      </c>
      <c r="AJ181" s="29">
        <f t="shared" si="73"/>
        <v>0</v>
      </c>
      <c r="AK181" s="34">
        <f t="shared" si="74"/>
        <v>0</v>
      </c>
    </row>
    <row r="182" spans="1:37">
      <c r="A182" s="383">
        <f>'Gross Service Units'!C184</f>
        <v>0</v>
      </c>
      <c r="B182" s="384">
        <f>'Gross Service Units'!D184</f>
        <v>0</v>
      </c>
      <c r="C182" s="385">
        <f>'Gross Service Units'!B184</f>
        <v>0</v>
      </c>
      <c r="D182" s="31" t="e">
        <f>'Gross Service Units'!K184</f>
        <v>#N/A</v>
      </c>
      <c r="E182" s="31">
        <f>'Gross Service Units'!E184</f>
        <v>0</v>
      </c>
      <c r="F182" s="414">
        <f>'Gross Service Units'!Q184</f>
        <v>0</v>
      </c>
      <c r="G182" s="72">
        <f t="shared" si="62"/>
        <v>0</v>
      </c>
      <c r="H182" s="72"/>
      <c r="I182" s="379"/>
      <c r="J182" s="379"/>
      <c r="K182" s="379"/>
      <c r="L182" s="379"/>
      <c r="M182" s="379"/>
      <c r="N182" s="379"/>
      <c r="O182" s="379"/>
      <c r="P182" s="379"/>
      <c r="Q182" s="379"/>
      <c r="R182" s="379"/>
      <c r="S182" s="379"/>
      <c r="T182" s="379"/>
      <c r="U182" s="424"/>
      <c r="Z182" s="29">
        <f t="shared" si="63"/>
        <v>0</v>
      </c>
      <c r="AA182" s="29">
        <f t="shared" si="64"/>
        <v>0</v>
      </c>
      <c r="AB182" s="34">
        <f t="shared" si="65"/>
        <v>0</v>
      </c>
      <c r="AC182" s="29">
        <f t="shared" si="66"/>
        <v>0</v>
      </c>
      <c r="AD182" s="29">
        <f t="shared" si="67"/>
        <v>0</v>
      </c>
      <c r="AE182" s="34">
        <f t="shared" si="68"/>
        <v>0</v>
      </c>
      <c r="AF182" s="29">
        <f t="shared" si="69"/>
        <v>0</v>
      </c>
      <c r="AG182" s="29">
        <f t="shared" si="70"/>
        <v>0</v>
      </c>
      <c r="AH182" s="29">
        <f t="shared" si="71"/>
        <v>0</v>
      </c>
      <c r="AI182" s="34">
        <f t="shared" si="72"/>
        <v>0</v>
      </c>
      <c r="AJ182" s="29">
        <f t="shared" si="73"/>
        <v>0</v>
      </c>
      <c r="AK182" s="34">
        <f t="shared" si="74"/>
        <v>0</v>
      </c>
    </row>
    <row r="183" spans="1:37">
      <c r="A183" s="383">
        <f>'Gross Service Units'!C185</f>
        <v>0</v>
      </c>
      <c r="B183" s="384">
        <f>'Gross Service Units'!D185</f>
        <v>0</v>
      </c>
      <c r="C183" s="385">
        <f>'Gross Service Units'!B185</f>
        <v>0</v>
      </c>
      <c r="D183" s="31" t="e">
        <f>'Gross Service Units'!K185</f>
        <v>#N/A</v>
      </c>
      <c r="E183" s="31">
        <f>'Gross Service Units'!E185</f>
        <v>0</v>
      </c>
      <c r="F183" s="414">
        <f>'Gross Service Units'!Q185</f>
        <v>0</v>
      </c>
      <c r="G183" s="72">
        <f t="shared" si="62"/>
        <v>0</v>
      </c>
      <c r="H183" s="72"/>
      <c r="I183" s="379"/>
      <c r="J183" s="379"/>
      <c r="K183" s="379"/>
      <c r="L183" s="379"/>
      <c r="M183" s="379"/>
      <c r="N183" s="379"/>
      <c r="O183" s="379"/>
      <c r="P183" s="379"/>
      <c r="Q183" s="379"/>
      <c r="R183" s="379"/>
      <c r="S183" s="379"/>
      <c r="T183" s="379"/>
      <c r="U183" s="424"/>
      <c r="Z183" s="29">
        <f t="shared" si="63"/>
        <v>0</v>
      </c>
      <c r="AA183" s="29">
        <f t="shared" si="64"/>
        <v>0</v>
      </c>
      <c r="AB183" s="34">
        <f t="shared" si="65"/>
        <v>0</v>
      </c>
      <c r="AC183" s="29">
        <f t="shared" si="66"/>
        <v>0</v>
      </c>
      <c r="AD183" s="29">
        <f t="shared" si="67"/>
        <v>0</v>
      </c>
      <c r="AE183" s="34">
        <f t="shared" si="68"/>
        <v>0</v>
      </c>
      <c r="AF183" s="29">
        <f t="shared" si="69"/>
        <v>0</v>
      </c>
      <c r="AG183" s="29">
        <f t="shared" si="70"/>
        <v>0</v>
      </c>
      <c r="AH183" s="29">
        <f t="shared" si="71"/>
        <v>0</v>
      </c>
      <c r="AI183" s="34">
        <f t="shared" si="72"/>
        <v>0</v>
      </c>
      <c r="AJ183" s="29">
        <f t="shared" si="73"/>
        <v>0</v>
      </c>
      <c r="AK183" s="34">
        <f t="shared" si="74"/>
        <v>0</v>
      </c>
    </row>
    <row r="184" spans="1:37">
      <c r="A184" s="383">
        <f>'Gross Service Units'!C186</f>
        <v>0</v>
      </c>
      <c r="B184" s="384">
        <f>'Gross Service Units'!D186</f>
        <v>0</v>
      </c>
      <c r="C184" s="385">
        <f>'Gross Service Units'!B186</f>
        <v>0</v>
      </c>
      <c r="D184" s="31" t="e">
        <f>'Gross Service Units'!K186</f>
        <v>#N/A</v>
      </c>
      <c r="E184" s="31">
        <f>'Gross Service Units'!E186</f>
        <v>0</v>
      </c>
      <c r="F184" s="414">
        <f>'Gross Service Units'!Q186</f>
        <v>0</v>
      </c>
      <c r="G184" s="72">
        <f t="shared" si="62"/>
        <v>0</v>
      </c>
      <c r="H184" s="72"/>
      <c r="I184" s="379"/>
      <c r="J184" s="379"/>
      <c r="K184" s="379"/>
      <c r="L184" s="379"/>
      <c r="M184" s="379"/>
      <c r="N184" s="379"/>
      <c r="O184" s="379"/>
      <c r="P184" s="379"/>
      <c r="Q184" s="379"/>
      <c r="R184" s="379"/>
      <c r="S184" s="379"/>
      <c r="T184" s="379"/>
      <c r="U184" s="424"/>
      <c r="Z184" s="29">
        <f t="shared" si="63"/>
        <v>0</v>
      </c>
      <c r="AA184" s="29">
        <f t="shared" si="64"/>
        <v>0</v>
      </c>
      <c r="AB184" s="34">
        <f t="shared" si="65"/>
        <v>0</v>
      </c>
      <c r="AC184" s="29">
        <f t="shared" si="66"/>
        <v>0</v>
      </c>
      <c r="AD184" s="29">
        <f t="shared" si="67"/>
        <v>0</v>
      </c>
      <c r="AE184" s="34">
        <f t="shared" si="68"/>
        <v>0</v>
      </c>
      <c r="AF184" s="29">
        <f t="shared" si="69"/>
        <v>0</v>
      </c>
      <c r="AG184" s="29">
        <f t="shared" si="70"/>
        <v>0</v>
      </c>
      <c r="AH184" s="29">
        <f t="shared" si="71"/>
        <v>0</v>
      </c>
      <c r="AI184" s="34">
        <f t="shared" si="72"/>
        <v>0</v>
      </c>
      <c r="AJ184" s="29">
        <f t="shared" si="73"/>
        <v>0</v>
      </c>
      <c r="AK184" s="34">
        <f t="shared" si="74"/>
        <v>0</v>
      </c>
    </row>
    <row r="185" spans="1:37">
      <c r="A185" s="383">
        <f>'Gross Service Units'!C187</f>
        <v>0</v>
      </c>
      <c r="B185" s="384">
        <f>'Gross Service Units'!D187</f>
        <v>0</v>
      </c>
      <c r="C185" s="385">
        <f>'Gross Service Units'!B187</f>
        <v>0</v>
      </c>
      <c r="D185" s="31" t="e">
        <f>'Gross Service Units'!K187</f>
        <v>#N/A</v>
      </c>
      <c r="E185" s="31">
        <f>'Gross Service Units'!E187</f>
        <v>0</v>
      </c>
      <c r="F185" s="414">
        <f>'Gross Service Units'!Q187</f>
        <v>0</v>
      </c>
      <c r="G185" s="72" t="e">
        <f>SUM(#REF!)</f>
        <v>#REF!</v>
      </c>
      <c r="H185" s="72"/>
      <c r="I185" s="379"/>
      <c r="J185" s="379"/>
      <c r="K185" s="379"/>
      <c r="L185" s="379"/>
      <c r="M185" s="379"/>
      <c r="N185" s="379"/>
      <c r="O185" s="379"/>
      <c r="P185" s="379"/>
      <c r="Q185" s="379"/>
      <c r="R185" s="379"/>
      <c r="S185" s="379"/>
      <c r="T185" s="379"/>
      <c r="U185" s="424"/>
      <c r="Z185" s="29">
        <f t="shared" si="63"/>
        <v>0</v>
      </c>
      <c r="AA185" s="29">
        <f t="shared" si="64"/>
        <v>0</v>
      </c>
      <c r="AB185" s="34">
        <f t="shared" si="65"/>
        <v>0</v>
      </c>
      <c r="AC185" s="29">
        <f t="shared" si="66"/>
        <v>0</v>
      </c>
      <c r="AD185" s="29">
        <f t="shared" si="67"/>
        <v>0</v>
      </c>
      <c r="AE185" s="34">
        <f t="shared" si="68"/>
        <v>0</v>
      </c>
      <c r="AF185" s="29">
        <f t="shared" si="69"/>
        <v>0</v>
      </c>
      <c r="AG185" s="29">
        <f t="shared" si="70"/>
        <v>0</v>
      </c>
      <c r="AH185" s="29">
        <f t="shared" si="71"/>
        <v>0</v>
      </c>
      <c r="AI185" s="34">
        <f t="shared" si="72"/>
        <v>0</v>
      </c>
      <c r="AJ185" s="29">
        <f t="shared" si="73"/>
        <v>0</v>
      </c>
      <c r="AK185" s="34">
        <f t="shared" si="74"/>
        <v>0</v>
      </c>
    </row>
    <row r="186" spans="1:37">
      <c r="A186" s="383">
        <f>'Gross Service Units'!C188</f>
        <v>0</v>
      </c>
      <c r="B186" s="384">
        <f>'Gross Service Units'!D188</f>
        <v>0</v>
      </c>
      <c r="C186" s="385">
        <f>'Gross Service Units'!B188</f>
        <v>0</v>
      </c>
      <c r="D186" s="31" t="e">
        <f>'Gross Service Units'!K188</f>
        <v>#N/A</v>
      </c>
      <c r="E186" s="31">
        <f>'Gross Service Units'!E188</f>
        <v>0</v>
      </c>
      <c r="F186" s="414">
        <f>'Gross Service Units'!Q188</f>
        <v>0</v>
      </c>
      <c r="G186" s="72">
        <f>SUM(I188:AK188)</f>
        <v>0</v>
      </c>
      <c r="H186" s="72"/>
      <c r="I186" s="379"/>
      <c r="J186" s="379"/>
      <c r="K186" s="379"/>
      <c r="L186" s="379"/>
      <c r="M186" s="379"/>
      <c r="N186" s="379"/>
      <c r="O186" s="379"/>
      <c r="P186" s="379"/>
      <c r="Q186" s="379"/>
      <c r="R186" s="379"/>
      <c r="S186" s="379"/>
      <c r="T186" s="379"/>
      <c r="U186" s="424"/>
      <c r="Z186" s="29">
        <f t="shared" si="63"/>
        <v>0</v>
      </c>
      <c r="AA186" s="29">
        <f t="shared" si="64"/>
        <v>0</v>
      </c>
      <c r="AB186" s="34">
        <f t="shared" si="65"/>
        <v>0</v>
      </c>
      <c r="AC186" s="29">
        <f t="shared" si="66"/>
        <v>0</v>
      </c>
      <c r="AD186" s="29">
        <f t="shared" si="67"/>
        <v>0</v>
      </c>
      <c r="AE186" s="34">
        <f t="shared" si="68"/>
        <v>0</v>
      </c>
      <c r="AF186" s="29">
        <f t="shared" si="69"/>
        <v>0</v>
      </c>
      <c r="AG186" s="29">
        <f t="shared" si="70"/>
        <v>0</v>
      </c>
      <c r="AH186" s="29">
        <f t="shared" si="71"/>
        <v>0</v>
      </c>
      <c r="AI186" s="34">
        <f t="shared" si="72"/>
        <v>0</v>
      </c>
      <c r="AJ186" s="29">
        <f t="shared" si="73"/>
        <v>0</v>
      </c>
      <c r="AK186" s="34">
        <f t="shared" si="74"/>
        <v>0</v>
      </c>
    </row>
    <row r="187" spans="1:37">
      <c r="A187" s="383">
        <f>'Gross Service Units'!C189</f>
        <v>0</v>
      </c>
      <c r="B187" s="384">
        <f>'Gross Service Units'!D189</f>
        <v>0</v>
      </c>
      <c r="C187" s="385">
        <f>'Gross Service Units'!B189</f>
        <v>0</v>
      </c>
      <c r="D187" s="31" t="e">
        <f>'Gross Service Units'!K189</f>
        <v>#N/A</v>
      </c>
      <c r="E187" s="31">
        <f>'Gross Service Units'!E189</f>
        <v>0</v>
      </c>
      <c r="F187" s="434">
        <f>'Gross Service Units'!Q189</f>
        <v>0</v>
      </c>
      <c r="G187" s="429">
        <f>SUM(I190:AK190)</f>
        <v>0</v>
      </c>
      <c r="H187" s="429"/>
      <c r="I187" s="430"/>
      <c r="J187" s="430"/>
      <c r="K187" s="430"/>
      <c r="L187" s="430"/>
      <c r="M187" s="430"/>
      <c r="N187" s="430"/>
      <c r="O187" s="430"/>
      <c r="P187" s="430"/>
      <c r="Q187" s="430"/>
      <c r="R187" s="430"/>
      <c r="S187" s="430"/>
      <c r="T187" s="430"/>
      <c r="U187" s="424"/>
      <c r="Z187" s="431">
        <f t="shared" si="63"/>
        <v>0</v>
      </c>
      <c r="AA187" s="431">
        <f t="shared" si="64"/>
        <v>0</v>
      </c>
      <c r="AB187" s="432">
        <f t="shared" si="65"/>
        <v>0</v>
      </c>
      <c r="AC187" s="431">
        <f t="shared" si="66"/>
        <v>0</v>
      </c>
      <c r="AD187" s="431">
        <f t="shared" si="67"/>
        <v>0</v>
      </c>
      <c r="AE187" s="432">
        <f t="shared" si="68"/>
        <v>0</v>
      </c>
      <c r="AF187" s="431">
        <f t="shared" si="69"/>
        <v>0</v>
      </c>
      <c r="AG187" s="431">
        <f t="shared" si="70"/>
        <v>0</v>
      </c>
      <c r="AH187" s="431">
        <f t="shared" si="71"/>
        <v>0</v>
      </c>
      <c r="AI187" s="432">
        <f t="shared" si="72"/>
        <v>0</v>
      </c>
      <c r="AJ187" s="431">
        <f t="shared" si="73"/>
        <v>0</v>
      </c>
      <c r="AK187" s="432">
        <f t="shared" si="74"/>
        <v>0</v>
      </c>
    </row>
    <row r="188" spans="1:37">
      <c r="A188" s="540" t="s">
        <v>491</v>
      </c>
      <c r="B188" s="541"/>
      <c r="C188" s="541"/>
      <c r="D188" s="541"/>
      <c r="E188" s="541"/>
      <c r="F188" s="541"/>
      <c r="G188" s="541"/>
      <c r="H188" s="541"/>
      <c r="I188" s="541"/>
      <c r="J188" s="541"/>
      <c r="K188" s="541"/>
      <c r="L188" s="541"/>
      <c r="M188" s="541"/>
      <c r="N188" s="541"/>
      <c r="O188" s="541"/>
      <c r="P188" s="541"/>
      <c r="Q188" s="541"/>
      <c r="R188" s="541"/>
      <c r="S188" s="541"/>
      <c r="T188" s="541"/>
      <c r="U188" s="541"/>
      <c r="V188" s="541"/>
      <c r="W188" s="541"/>
      <c r="X188" s="541"/>
      <c r="Y188" s="541"/>
      <c r="Z188" s="541"/>
      <c r="AA188" s="541"/>
      <c r="AB188" s="541"/>
      <c r="AC188" s="541"/>
      <c r="AD188" s="541"/>
      <c r="AE188" s="541"/>
      <c r="AF188" s="541"/>
      <c r="AG188" s="541"/>
      <c r="AH188" s="541"/>
      <c r="AI188" s="541"/>
      <c r="AJ188" s="541"/>
      <c r="AK188" s="542"/>
    </row>
    <row r="189" spans="1:37">
      <c r="U189" s="424"/>
    </row>
    <row r="190" spans="1:37">
      <c r="U190" s="425"/>
    </row>
  </sheetData>
  <sheetProtection password="CD56" sheet="1" formatCells="0" formatColumns="0" formatRows="0" insertColumns="0" autoFilter="0"/>
  <mergeCells count="61">
    <mergeCell ref="B10:D10"/>
    <mergeCell ref="B11:D11"/>
    <mergeCell ref="B13:D13"/>
    <mergeCell ref="V16:W16"/>
    <mergeCell ref="V11:W11"/>
    <mergeCell ref="V12:W12"/>
    <mergeCell ref="V13:W13"/>
    <mergeCell ref="V14:W14"/>
    <mergeCell ref="V15:W15"/>
    <mergeCell ref="B14:D14"/>
    <mergeCell ref="B12:D12"/>
    <mergeCell ref="B15:D15"/>
    <mergeCell ref="B16:D16"/>
    <mergeCell ref="A188:AK188"/>
    <mergeCell ref="W29:Y29"/>
    <mergeCell ref="W32:Y32"/>
    <mergeCell ref="W33:Y33"/>
    <mergeCell ref="W34:Y34"/>
    <mergeCell ref="W35:Y35"/>
    <mergeCell ref="Z7:AB7"/>
    <mergeCell ref="AC7:AE7"/>
    <mergeCell ref="AF7:AI7"/>
    <mergeCell ref="AJ7:AK7"/>
    <mergeCell ref="Z9:Z10"/>
    <mergeCell ref="AA9:AA10"/>
    <mergeCell ref="AB9:AB10"/>
    <mergeCell ref="AC9:AC10"/>
    <mergeCell ref="AD9:AD10"/>
    <mergeCell ref="AE9:AE10"/>
    <mergeCell ref="I7:K7"/>
    <mergeCell ref="L7:N7"/>
    <mergeCell ref="O7:R7"/>
    <mergeCell ref="S7:T7"/>
    <mergeCell ref="T9:T10"/>
    <mergeCell ref="S9:S10"/>
    <mergeCell ref="R9:R10"/>
    <mergeCell ref="Q9:Q10"/>
    <mergeCell ref="P9:P10"/>
    <mergeCell ref="O9:O10"/>
    <mergeCell ref="N9:N10"/>
    <mergeCell ref="M9:M10"/>
    <mergeCell ref="L9:L10"/>
    <mergeCell ref="K9:K10"/>
    <mergeCell ref="J9:J10"/>
    <mergeCell ref="I9:I10"/>
    <mergeCell ref="B17:D17"/>
    <mergeCell ref="B19:D19"/>
    <mergeCell ref="B18:D18"/>
    <mergeCell ref="V25:W25"/>
    <mergeCell ref="V26:W26"/>
    <mergeCell ref="V17:W17"/>
    <mergeCell ref="V18:W18"/>
    <mergeCell ref="V19:W19"/>
    <mergeCell ref="V27:W27"/>
    <mergeCell ref="B20:D20"/>
    <mergeCell ref="B21:D21"/>
    <mergeCell ref="V22:W22"/>
    <mergeCell ref="V23:W23"/>
    <mergeCell ref="V24:W24"/>
    <mergeCell ref="V20:W20"/>
    <mergeCell ref="V21:W21"/>
  </mergeCells>
  <phoneticPr fontId="4"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sheetPr codeName="Sheet6"/>
  <dimension ref="A1:AA120"/>
  <sheetViews>
    <sheetView zoomScaleNormal="100" workbookViewId="0">
      <selection activeCell="B82" sqref="B82"/>
    </sheetView>
  </sheetViews>
  <sheetFormatPr defaultRowHeight="12.75"/>
  <cols>
    <col min="1" max="1" width="63" style="36" customWidth="1"/>
    <col min="2" max="3" width="16.140625" style="36" bestFit="1" customWidth="1"/>
    <col min="4" max="4" width="17" style="36" customWidth="1"/>
    <col min="5" max="5" width="20.42578125" style="36" customWidth="1"/>
    <col min="6" max="7" width="16.28515625" style="36" bestFit="1" customWidth="1"/>
    <col min="8" max="8" width="16.140625" style="36" bestFit="1" customWidth="1"/>
    <col min="9" max="9" width="16.28515625" style="36" bestFit="1" customWidth="1"/>
    <col min="10" max="10" width="15.5703125" style="36" bestFit="1" customWidth="1"/>
    <col min="11" max="11" width="16.28515625" style="36" bestFit="1" customWidth="1"/>
    <col min="12" max="12" width="16.140625" style="36" bestFit="1" customWidth="1"/>
    <col min="13" max="17" width="15.5703125" style="36" bestFit="1" customWidth="1"/>
    <col min="18" max="18" width="16.140625" style="36" bestFit="1" customWidth="1"/>
    <col min="19" max="19" width="15.5703125" style="36" bestFit="1" customWidth="1"/>
    <col min="20" max="21" width="16.140625" style="36" bestFit="1" customWidth="1"/>
    <col min="22" max="22" width="16.28515625" style="36" bestFit="1" customWidth="1"/>
    <col min="23" max="23" width="16.5703125" style="36" bestFit="1" customWidth="1"/>
    <col min="24" max="24" width="16.28515625" style="36" bestFit="1" customWidth="1"/>
    <col min="25" max="25" width="16.140625" style="36" bestFit="1" customWidth="1"/>
    <col min="26" max="26" width="15.5703125" style="36" bestFit="1" customWidth="1"/>
    <col min="27" max="16384" width="9.140625" style="36"/>
  </cols>
  <sheetData>
    <row r="1" spans="1:26" ht="20.25">
      <c r="A1" s="67" t="str">
        <f>Summary!A1</f>
        <v>Hub/NPD Payment Mechanism</v>
      </c>
    </row>
    <row r="2" spans="1:26" ht="18">
      <c r="A2" s="17" t="str">
        <f>Summary!A2</f>
        <v>[Project Name]</v>
      </c>
    </row>
    <row r="3" spans="1:26">
      <c r="A3" s="2" t="str">
        <f>Summary!$A$3</f>
        <v>Payment Mechanism Calibration</v>
      </c>
    </row>
    <row r="4" spans="1:26">
      <c r="A4" s="2" t="str">
        <f ca="1">RIGHT(CELL("filename",A1),LEN(CELL("filename",A1))-FIND("]",CELL("filename",A1)))</f>
        <v>Threshold Model</v>
      </c>
    </row>
    <row r="6" spans="1:26">
      <c r="A6" s="41" t="s">
        <v>107</v>
      </c>
      <c r="B6" s="37">
        <f>Summary!G11</f>
        <v>0</v>
      </c>
      <c r="C6" s="37"/>
      <c r="D6" s="37"/>
      <c r="F6" s="37"/>
    </row>
    <row r="7" spans="1:26">
      <c r="A7" s="41" t="s">
        <v>108</v>
      </c>
      <c r="B7" s="38">
        <f>Summary!G12</f>
        <v>0</v>
      </c>
    </row>
    <row r="8" spans="1:26">
      <c r="A8" s="41" t="s">
        <v>109</v>
      </c>
      <c r="B8" s="39">
        <f>Summary!G72</f>
        <v>0</v>
      </c>
    </row>
    <row r="9" spans="1:26">
      <c r="B9" s="39"/>
    </row>
    <row r="10" spans="1:26">
      <c r="A10" s="41" t="s">
        <v>198</v>
      </c>
      <c r="B10" s="237" t="s">
        <v>516</v>
      </c>
      <c r="C10" s="237" t="s">
        <v>517</v>
      </c>
      <c r="D10" s="237" t="s">
        <v>518</v>
      </c>
      <c r="E10" s="237" t="s">
        <v>519</v>
      </c>
      <c r="F10" s="237" t="s">
        <v>520</v>
      </c>
      <c r="G10" s="237" t="s">
        <v>521</v>
      </c>
      <c r="H10" s="237" t="s">
        <v>522</v>
      </c>
      <c r="I10" s="237" t="s">
        <v>523</v>
      </c>
      <c r="J10" s="237" t="s">
        <v>524</v>
      </c>
      <c r="K10" s="237" t="s">
        <v>525</v>
      </c>
      <c r="L10" s="237" t="s">
        <v>526</v>
      </c>
      <c r="M10" s="237" t="s">
        <v>527</v>
      </c>
      <c r="N10" s="237" t="s">
        <v>528</v>
      </c>
      <c r="O10" s="237" t="s">
        <v>529</v>
      </c>
      <c r="P10" s="237" t="s">
        <v>530</v>
      </c>
      <c r="Q10" s="237" t="s">
        <v>531</v>
      </c>
      <c r="R10" s="237" t="s">
        <v>532</v>
      </c>
      <c r="S10" s="237" t="s">
        <v>533</v>
      </c>
      <c r="T10" s="237" t="s">
        <v>534</v>
      </c>
      <c r="U10" s="237" t="s">
        <v>535</v>
      </c>
      <c r="V10" s="237" t="s">
        <v>536</v>
      </c>
      <c r="W10" s="237" t="s">
        <v>537</v>
      </c>
      <c r="X10" s="237" t="s">
        <v>538</v>
      </c>
      <c r="Y10" s="237" t="s">
        <v>539</v>
      </c>
      <c r="Z10" s="237" t="s">
        <v>540</v>
      </c>
    </row>
    <row r="11" spans="1:26">
      <c r="A11" s="36" t="s">
        <v>110</v>
      </c>
      <c r="B11" s="40">
        <f>Summary!G26</f>
        <v>0</v>
      </c>
      <c r="C11" s="37">
        <f t="shared" ref="C11:Z11" si="0">B11*(1+$B$8)</f>
        <v>0</v>
      </c>
      <c r="D11" s="37">
        <f t="shared" si="0"/>
        <v>0</v>
      </c>
      <c r="E11" s="37">
        <f t="shared" si="0"/>
        <v>0</v>
      </c>
      <c r="F11" s="37">
        <f t="shared" si="0"/>
        <v>0</v>
      </c>
      <c r="G11" s="37">
        <f t="shared" si="0"/>
        <v>0</v>
      </c>
      <c r="H11" s="37">
        <f t="shared" si="0"/>
        <v>0</v>
      </c>
      <c r="I11" s="37">
        <f t="shared" si="0"/>
        <v>0</v>
      </c>
      <c r="J11" s="37">
        <f t="shared" si="0"/>
        <v>0</v>
      </c>
      <c r="K11" s="37">
        <f t="shared" si="0"/>
        <v>0</v>
      </c>
      <c r="L11" s="37">
        <f t="shared" si="0"/>
        <v>0</v>
      </c>
      <c r="M11" s="37">
        <f t="shared" si="0"/>
        <v>0</v>
      </c>
      <c r="N11" s="37">
        <f t="shared" si="0"/>
        <v>0</v>
      </c>
      <c r="O11" s="37">
        <f t="shared" si="0"/>
        <v>0</v>
      </c>
      <c r="P11" s="37">
        <f t="shared" si="0"/>
        <v>0</v>
      </c>
      <c r="Q11" s="37">
        <f t="shared" si="0"/>
        <v>0</v>
      </c>
      <c r="R11" s="37">
        <f t="shared" si="0"/>
        <v>0</v>
      </c>
      <c r="S11" s="37">
        <f t="shared" si="0"/>
        <v>0</v>
      </c>
      <c r="T11" s="37">
        <f t="shared" si="0"/>
        <v>0</v>
      </c>
      <c r="U11" s="37">
        <f t="shared" si="0"/>
        <v>0</v>
      </c>
      <c r="V11" s="37">
        <f t="shared" si="0"/>
        <v>0</v>
      </c>
      <c r="W11" s="37">
        <f t="shared" si="0"/>
        <v>0</v>
      </c>
      <c r="X11" s="37">
        <f t="shared" si="0"/>
        <v>0</v>
      </c>
      <c r="Y11" s="37">
        <f t="shared" si="0"/>
        <v>0</v>
      </c>
      <c r="Z11" s="37">
        <f t="shared" si="0"/>
        <v>0</v>
      </c>
    </row>
    <row r="12" spans="1:26">
      <c r="A12" s="36" t="s">
        <v>111</v>
      </c>
      <c r="B12" s="40">
        <f>Summary!G27</f>
        <v>0</v>
      </c>
      <c r="C12" s="37">
        <f t="shared" ref="C12:Z12" si="1">B12*(1+$B$8)</f>
        <v>0</v>
      </c>
      <c r="D12" s="37">
        <f t="shared" si="1"/>
        <v>0</v>
      </c>
      <c r="E12" s="37">
        <f t="shared" si="1"/>
        <v>0</v>
      </c>
      <c r="F12" s="37">
        <f t="shared" si="1"/>
        <v>0</v>
      </c>
      <c r="G12" s="37">
        <f t="shared" si="1"/>
        <v>0</v>
      </c>
      <c r="H12" s="37">
        <f t="shared" si="1"/>
        <v>0</v>
      </c>
      <c r="I12" s="37">
        <f t="shared" si="1"/>
        <v>0</v>
      </c>
      <c r="J12" s="37">
        <f t="shared" si="1"/>
        <v>0</v>
      </c>
      <c r="K12" s="37">
        <f t="shared" si="1"/>
        <v>0</v>
      </c>
      <c r="L12" s="37">
        <f t="shared" si="1"/>
        <v>0</v>
      </c>
      <c r="M12" s="37">
        <f t="shared" si="1"/>
        <v>0</v>
      </c>
      <c r="N12" s="37">
        <f t="shared" si="1"/>
        <v>0</v>
      </c>
      <c r="O12" s="37">
        <f t="shared" si="1"/>
        <v>0</v>
      </c>
      <c r="P12" s="37">
        <f t="shared" si="1"/>
        <v>0</v>
      </c>
      <c r="Q12" s="37">
        <f t="shared" si="1"/>
        <v>0</v>
      </c>
      <c r="R12" s="37">
        <f t="shared" si="1"/>
        <v>0</v>
      </c>
      <c r="S12" s="37">
        <f t="shared" si="1"/>
        <v>0</v>
      </c>
      <c r="T12" s="37">
        <f t="shared" si="1"/>
        <v>0</v>
      </c>
      <c r="U12" s="37">
        <f t="shared" si="1"/>
        <v>0</v>
      </c>
      <c r="V12" s="37">
        <f t="shared" si="1"/>
        <v>0</v>
      </c>
      <c r="W12" s="37">
        <f t="shared" si="1"/>
        <v>0</v>
      </c>
      <c r="X12" s="37">
        <f t="shared" si="1"/>
        <v>0</v>
      </c>
      <c r="Y12" s="37">
        <f t="shared" si="1"/>
        <v>0</v>
      </c>
      <c r="Z12" s="37">
        <f t="shared" si="1"/>
        <v>0</v>
      </c>
    </row>
    <row r="13" spans="1:26">
      <c r="A13" s="36" t="s">
        <v>112</v>
      </c>
      <c r="B13" s="40">
        <f>Summary!G28</f>
        <v>0</v>
      </c>
      <c r="C13" s="37">
        <f t="shared" ref="C13:Z13" si="2">B13*(1+$B$8)</f>
        <v>0</v>
      </c>
      <c r="D13" s="37">
        <f t="shared" si="2"/>
        <v>0</v>
      </c>
      <c r="E13" s="37">
        <f t="shared" si="2"/>
        <v>0</v>
      </c>
      <c r="F13" s="37">
        <f t="shared" si="2"/>
        <v>0</v>
      </c>
      <c r="G13" s="37">
        <f t="shared" si="2"/>
        <v>0</v>
      </c>
      <c r="H13" s="37">
        <f t="shared" si="2"/>
        <v>0</v>
      </c>
      <c r="I13" s="37">
        <f t="shared" si="2"/>
        <v>0</v>
      </c>
      <c r="J13" s="37">
        <f t="shared" si="2"/>
        <v>0</v>
      </c>
      <c r="K13" s="37">
        <f t="shared" si="2"/>
        <v>0</v>
      </c>
      <c r="L13" s="37">
        <f t="shared" si="2"/>
        <v>0</v>
      </c>
      <c r="M13" s="37">
        <f t="shared" si="2"/>
        <v>0</v>
      </c>
      <c r="N13" s="37">
        <f t="shared" si="2"/>
        <v>0</v>
      </c>
      <c r="O13" s="37">
        <f t="shared" si="2"/>
        <v>0</v>
      </c>
      <c r="P13" s="37">
        <f t="shared" si="2"/>
        <v>0</v>
      </c>
      <c r="Q13" s="37">
        <f t="shared" si="2"/>
        <v>0</v>
      </c>
      <c r="R13" s="37">
        <f t="shared" si="2"/>
        <v>0</v>
      </c>
      <c r="S13" s="37">
        <f t="shared" si="2"/>
        <v>0</v>
      </c>
      <c r="T13" s="37">
        <f t="shared" si="2"/>
        <v>0</v>
      </c>
      <c r="U13" s="37">
        <f t="shared" si="2"/>
        <v>0</v>
      </c>
      <c r="V13" s="37">
        <f t="shared" si="2"/>
        <v>0</v>
      </c>
      <c r="W13" s="37">
        <f t="shared" si="2"/>
        <v>0</v>
      </c>
      <c r="X13" s="37">
        <f t="shared" si="2"/>
        <v>0</v>
      </c>
      <c r="Y13" s="37">
        <f t="shared" si="2"/>
        <v>0</v>
      </c>
      <c r="Z13" s="37">
        <f t="shared" si="2"/>
        <v>0</v>
      </c>
    </row>
    <row r="14" spans="1:26">
      <c r="A14" s="36" t="s">
        <v>113</v>
      </c>
      <c r="B14" s="79">
        <f ca="1">IF(Summary!G39="TAGSUF",IF(Summary!G40="Sessions",Summary!G46*Summary!G16,Summary!G46),Summary!G46)</f>
        <v>0</v>
      </c>
      <c r="C14" s="37">
        <f t="shared" ref="C14:Z14" ca="1" si="3">C15+C16</f>
        <v>0</v>
      </c>
      <c r="D14" s="37">
        <f t="shared" ca="1" si="3"/>
        <v>0</v>
      </c>
      <c r="E14" s="37">
        <f t="shared" ca="1" si="3"/>
        <v>0</v>
      </c>
      <c r="F14" s="37">
        <f t="shared" ca="1" si="3"/>
        <v>0</v>
      </c>
      <c r="G14" s="37">
        <f t="shared" ca="1" si="3"/>
        <v>0</v>
      </c>
      <c r="H14" s="37">
        <f t="shared" ca="1" si="3"/>
        <v>0</v>
      </c>
      <c r="I14" s="37">
        <f t="shared" ca="1" si="3"/>
        <v>0</v>
      </c>
      <c r="J14" s="37">
        <f t="shared" ca="1" si="3"/>
        <v>0</v>
      </c>
      <c r="K14" s="37">
        <f t="shared" ca="1" si="3"/>
        <v>0</v>
      </c>
      <c r="L14" s="37">
        <f t="shared" ca="1" si="3"/>
        <v>0</v>
      </c>
      <c r="M14" s="37">
        <f t="shared" ca="1" si="3"/>
        <v>0</v>
      </c>
      <c r="N14" s="37">
        <f t="shared" ca="1" si="3"/>
        <v>0</v>
      </c>
      <c r="O14" s="37">
        <f t="shared" ca="1" si="3"/>
        <v>0</v>
      </c>
      <c r="P14" s="37">
        <f t="shared" ca="1" si="3"/>
        <v>0</v>
      </c>
      <c r="Q14" s="37">
        <f t="shared" ca="1" si="3"/>
        <v>0</v>
      </c>
      <c r="R14" s="37">
        <f t="shared" ca="1" si="3"/>
        <v>0</v>
      </c>
      <c r="S14" s="37">
        <f t="shared" ca="1" si="3"/>
        <v>0</v>
      </c>
      <c r="T14" s="37">
        <f t="shared" ca="1" si="3"/>
        <v>0</v>
      </c>
      <c r="U14" s="37">
        <f t="shared" ca="1" si="3"/>
        <v>0</v>
      </c>
      <c r="V14" s="37">
        <f t="shared" ca="1" si="3"/>
        <v>0</v>
      </c>
      <c r="W14" s="37">
        <f t="shared" ca="1" si="3"/>
        <v>0</v>
      </c>
      <c r="X14" s="37">
        <f t="shared" ca="1" si="3"/>
        <v>0</v>
      </c>
      <c r="Y14" s="37">
        <f t="shared" ca="1" si="3"/>
        <v>0</v>
      </c>
      <c r="Z14" s="37">
        <f t="shared" ca="1" si="3"/>
        <v>0</v>
      </c>
    </row>
    <row r="15" spans="1:26">
      <c r="A15" s="54" t="s">
        <v>195</v>
      </c>
      <c r="B15" s="40">
        <f ca="1">B14*(1-B7)</f>
        <v>0</v>
      </c>
      <c r="C15" s="37">
        <f t="shared" ref="C15:Z15" ca="1" si="4">B15</f>
        <v>0</v>
      </c>
      <c r="D15" s="37">
        <f t="shared" ca="1" si="4"/>
        <v>0</v>
      </c>
      <c r="E15" s="37">
        <f t="shared" ca="1" si="4"/>
        <v>0</v>
      </c>
      <c r="F15" s="37">
        <f t="shared" ca="1" si="4"/>
        <v>0</v>
      </c>
      <c r="G15" s="37">
        <f t="shared" ca="1" si="4"/>
        <v>0</v>
      </c>
      <c r="H15" s="37">
        <f t="shared" ca="1" si="4"/>
        <v>0</v>
      </c>
      <c r="I15" s="37">
        <f t="shared" ca="1" si="4"/>
        <v>0</v>
      </c>
      <c r="J15" s="37">
        <f t="shared" ca="1" si="4"/>
        <v>0</v>
      </c>
      <c r="K15" s="37">
        <f t="shared" ca="1" si="4"/>
        <v>0</v>
      </c>
      <c r="L15" s="37">
        <f t="shared" ca="1" si="4"/>
        <v>0</v>
      </c>
      <c r="M15" s="37">
        <f t="shared" ca="1" si="4"/>
        <v>0</v>
      </c>
      <c r="N15" s="37">
        <f t="shared" ca="1" si="4"/>
        <v>0</v>
      </c>
      <c r="O15" s="37">
        <f t="shared" ca="1" si="4"/>
        <v>0</v>
      </c>
      <c r="P15" s="37">
        <f t="shared" ca="1" si="4"/>
        <v>0</v>
      </c>
      <c r="Q15" s="37">
        <f t="shared" ca="1" si="4"/>
        <v>0</v>
      </c>
      <c r="R15" s="37">
        <f t="shared" ca="1" si="4"/>
        <v>0</v>
      </c>
      <c r="S15" s="37">
        <f t="shared" ca="1" si="4"/>
        <v>0</v>
      </c>
      <c r="T15" s="37">
        <f t="shared" ca="1" si="4"/>
        <v>0</v>
      </c>
      <c r="U15" s="37">
        <f t="shared" ca="1" si="4"/>
        <v>0</v>
      </c>
      <c r="V15" s="37">
        <f t="shared" ca="1" si="4"/>
        <v>0</v>
      </c>
      <c r="W15" s="37">
        <f t="shared" ca="1" si="4"/>
        <v>0</v>
      </c>
      <c r="X15" s="37">
        <f t="shared" ca="1" si="4"/>
        <v>0</v>
      </c>
      <c r="Y15" s="37">
        <f t="shared" ca="1" si="4"/>
        <v>0</v>
      </c>
      <c r="Z15" s="37">
        <f t="shared" ca="1" si="4"/>
        <v>0</v>
      </c>
    </row>
    <row r="16" spans="1:26">
      <c r="A16" s="54" t="s">
        <v>168</v>
      </c>
      <c r="B16" s="40">
        <f ca="1">B14*B7</f>
        <v>0</v>
      </c>
      <c r="C16" s="37">
        <f ca="1">B16*(1+B8)</f>
        <v>0</v>
      </c>
      <c r="D16" s="37">
        <f t="shared" ref="D16:Z16" ca="1" si="5">C16*(1+$B$8)</f>
        <v>0</v>
      </c>
      <c r="E16" s="37">
        <f t="shared" ca="1" si="5"/>
        <v>0</v>
      </c>
      <c r="F16" s="37">
        <f t="shared" ca="1" si="5"/>
        <v>0</v>
      </c>
      <c r="G16" s="37">
        <f t="shared" ca="1" si="5"/>
        <v>0</v>
      </c>
      <c r="H16" s="37">
        <f t="shared" ca="1" si="5"/>
        <v>0</v>
      </c>
      <c r="I16" s="37">
        <f t="shared" ca="1" si="5"/>
        <v>0</v>
      </c>
      <c r="J16" s="37">
        <f t="shared" ca="1" si="5"/>
        <v>0</v>
      </c>
      <c r="K16" s="37">
        <f t="shared" ca="1" si="5"/>
        <v>0</v>
      </c>
      <c r="L16" s="37">
        <f t="shared" ca="1" si="5"/>
        <v>0</v>
      </c>
      <c r="M16" s="37">
        <f t="shared" ca="1" si="5"/>
        <v>0</v>
      </c>
      <c r="N16" s="37">
        <f t="shared" ca="1" si="5"/>
        <v>0</v>
      </c>
      <c r="O16" s="37">
        <f t="shared" ca="1" si="5"/>
        <v>0</v>
      </c>
      <c r="P16" s="37">
        <f t="shared" ca="1" si="5"/>
        <v>0</v>
      </c>
      <c r="Q16" s="37">
        <f t="shared" ca="1" si="5"/>
        <v>0</v>
      </c>
      <c r="R16" s="37">
        <f t="shared" ca="1" si="5"/>
        <v>0</v>
      </c>
      <c r="S16" s="37">
        <f t="shared" ca="1" si="5"/>
        <v>0</v>
      </c>
      <c r="T16" s="37">
        <f t="shared" ca="1" si="5"/>
        <v>0</v>
      </c>
      <c r="U16" s="37">
        <f t="shared" ca="1" si="5"/>
        <v>0</v>
      </c>
      <c r="V16" s="37">
        <f t="shared" ca="1" si="5"/>
        <v>0</v>
      </c>
      <c r="W16" s="37">
        <f t="shared" ca="1" si="5"/>
        <v>0</v>
      </c>
      <c r="X16" s="37">
        <f t="shared" ca="1" si="5"/>
        <v>0</v>
      </c>
      <c r="Y16" s="37">
        <f t="shared" ca="1" si="5"/>
        <v>0</v>
      </c>
      <c r="Z16" s="37">
        <f t="shared" ca="1" si="5"/>
        <v>0</v>
      </c>
    </row>
    <row r="17" spans="1:26">
      <c r="A17" s="54"/>
      <c r="B17" s="40"/>
      <c r="C17" s="37"/>
      <c r="D17" s="37"/>
      <c r="E17" s="37"/>
      <c r="F17" s="37"/>
      <c r="G17" s="37"/>
      <c r="H17" s="37"/>
      <c r="I17" s="37"/>
      <c r="J17" s="37"/>
      <c r="K17" s="37"/>
      <c r="L17" s="37"/>
      <c r="M17" s="37"/>
      <c r="N17" s="37"/>
      <c r="O17" s="37"/>
      <c r="P17" s="37"/>
      <c r="Q17" s="37"/>
      <c r="R17" s="37"/>
      <c r="S17" s="37"/>
      <c r="T17" s="37"/>
      <c r="U17" s="37"/>
      <c r="V17" s="37"/>
      <c r="W17" s="37"/>
      <c r="X17" s="37"/>
      <c r="Y17" s="37"/>
      <c r="Z17" s="37"/>
    </row>
    <row r="18" spans="1:26">
      <c r="A18" s="54"/>
      <c r="B18" s="40"/>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s="57" customFormat="1">
      <c r="A19" s="58"/>
      <c r="B19" s="59"/>
      <c r="C19" s="60"/>
      <c r="D19" s="60"/>
      <c r="E19" s="60"/>
      <c r="F19" s="60"/>
      <c r="G19" s="60"/>
      <c r="H19" s="60"/>
      <c r="I19" s="60"/>
      <c r="J19" s="60"/>
      <c r="K19" s="60"/>
      <c r="L19" s="60"/>
      <c r="M19" s="60"/>
      <c r="N19" s="60"/>
      <c r="O19" s="60"/>
      <c r="P19" s="60"/>
      <c r="Q19" s="60"/>
      <c r="R19" s="60"/>
      <c r="S19" s="60"/>
      <c r="T19" s="60"/>
      <c r="U19" s="60"/>
      <c r="V19" s="60"/>
      <c r="W19" s="60"/>
      <c r="X19" s="60"/>
      <c r="Y19" s="60"/>
      <c r="Z19" s="60"/>
    </row>
    <row r="20" spans="1:26">
      <c r="A20" s="41" t="s">
        <v>546</v>
      </c>
      <c r="B20" s="37"/>
      <c r="C20" s="37"/>
    </row>
    <row r="21" spans="1:26">
      <c r="B21" s="242" t="s">
        <v>114</v>
      </c>
      <c r="C21" s="242" t="s">
        <v>76</v>
      </c>
      <c r="D21" s="242" t="s">
        <v>115</v>
      </c>
    </row>
    <row r="22" spans="1:26">
      <c r="A22" s="240" t="s">
        <v>216</v>
      </c>
      <c r="B22" s="238">
        <f>SUM(C25:C27)</f>
        <v>0</v>
      </c>
      <c r="C22" s="223" t="e">
        <f ca="1">SUM(C28:C29)</f>
        <v>#DIV/0!</v>
      </c>
      <c r="D22" s="223" t="e">
        <f ca="1">SUM(B22:C22)</f>
        <v>#DIV/0!</v>
      </c>
    </row>
    <row r="23" spans="1:26">
      <c r="B23" s="37"/>
      <c r="C23" s="37"/>
      <c r="D23" s="37"/>
    </row>
    <row r="24" spans="1:26" ht="25.5">
      <c r="A24" s="240" t="s">
        <v>72</v>
      </c>
      <c r="B24" s="241" t="s">
        <v>119</v>
      </c>
      <c r="C24" s="241" t="s">
        <v>117</v>
      </c>
      <c r="D24" s="241" t="s">
        <v>118</v>
      </c>
      <c r="E24" s="241" t="s">
        <v>120</v>
      </c>
    </row>
    <row r="25" spans="1:26">
      <c r="A25" s="221" t="s">
        <v>67</v>
      </c>
      <c r="B25" s="222">
        <f>'Performance Failure Scenarios'!BA5</f>
        <v>0</v>
      </c>
      <c r="C25" s="223">
        <f>B25*B11</f>
        <v>0</v>
      </c>
      <c r="D25" s="224" t="e">
        <f ca="1">C25/($D$22)</f>
        <v>#DIV/0!</v>
      </c>
      <c r="E25" s="224" t="e">
        <f>B25/$B$30</f>
        <v>#DIV/0!</v>
      </c>
    </row>
    <row r="26" spans="1:26">
      <c r="A26" s="221" t="s">
        <v>68</v>
      </c>
      <c r="B26" s="222">
        <f>'Performance Failure Scenarios'!BA4</f>
        <v>0</v>
      </c>
      <c r="C26" s="223">
        <f>B26*B12</f>
        <v>0</v>
      </c>
      <c r="D26" s="224" t="e">
        <f ca="1">C26/($D$22)</f>
        <v>#DIV/0!</v>
      </c>
      <c r="E26" s="224" t="e">
        <f>B26/$B$30</f>
        <v>#DIV/0!</v>
      </c>
    </row>
    <row r="27" spans="1:26">
      <c r="A27" s="221" t="s">
        <v>69</v>
      </c>
      <c r="B27" s="222">
        <f>'Performance Failure Scenarios'!BA3</f>
        <v>0</v>
      </c>
      <c r="C27" s="223">
        <f>B27*B13</f>
        <v>0</v>
      </c>
      <c r="D27" s="224" t="e">
        <f ca="1">C27/($D$22)</f>
        <v>#DIV/0!</v>
      </c>
      <c r="E27" s="224" t="e">
        <f>B27/$B$30</f>
        <v>#DIV/0!</v>
      </c>
    </row>
    <row r="28" spans="1:26">
      <c r="A28" s="221" t="s">
        <v>204</v>
      </c>
      <c r="B28" s="225">
        <f>'Availability Scenarios'!E14</f>
        <v>0</v>
      </c>
      <c r="C28" s="223" t="e">
        <f ca="1">'Availability Scenarios'!X21</f>
        <v>#DIV/0!</v>
      </c>
      <c r="D28" s="224" t="e">
        <f ca="1">C28/($D$22)</f>
        <v>#DIV/0!</v>
      </c>
    </row>
    <row r="29" spans="1:26">
      <c r="A29" s="221" t="s">
        <v>200</v>
      </c>
      <c r="B29" s="225">
        <f>'Availability Scenarios'!E20</f>
        <v>0</v>
      </c>
      <c r="C29" s="223" t="e">
        <f ca="1">'Availability Scenarios'!X27</f>
        <v>#DIV/0!</v>
      </c>
      <c r="D29" s="224" t="e">
        <f ca="1">C29/($D$22)</f>
        <v>#DIV/0!</v>
      </c>
    </row>
    <row r="30" spans="1:26">
      <c r="A30" s="243" t="s">
        <v>100</v>
      </c>
      <c r="B30" s="244">
        <f>SUM(B25:B29)</f>
        <v>0</v>
      </c>
      <c r="C30" s="37"/>
    </row>
    <row r="31" spans="1:26">
      <c r="A31" s="243" t="s">
        <v>234</v>
      </c>
      <c r="B31" s="245">
        <f>SUM(B25:B27)</f>
        <v>0</v>
      </c>
      <c r="C31" s="37"/>
    </row>
    <row r="32" spans="1:26">
      <c r="A32" s="243"/>
      <c r="B32" s="245"/>
      <c r="C32" s="37"/>
    </row>
    <row r="33" spans="1:26">
      <c r="A33" s="41" t="s">
        <v>73</v>
      </c>
    </row>
    <row r="35" spans="1:26">
      <c r="B35" s="246"/>
      <c r="E35" s="55"/>
      <c r="F35" s="55"/>
      <c r="G35" s="56"/>
    </row>
    <row r="36" spans="1:26">
      <c r="A36" s="557" t="s">
        <v>542</v>
      </c>
      <c r="B36" s="247" t="e">
        <f ca="1">B51/B42</f>
        <v>#DIV/0!</v>
      </c>
      <c r="C36" s="556" t="s">
        <v>123</v>
      </c>
      <c r="D36" s="556"/>
      <c r="E36" s="55"/>
      <c r="F36" s="55"/>
      <c r="G36" s="56"/>
    </row>
    <row r="37" spans="1:26">
      <c r="A37" s="557"/>
      <c r="B37" s="247" t="e">
        <f ca="1">B51/B44</f>
        <v>#DIV/0!</v>
      </c>
      <c r="C37" s="556" t="s">
        <v>124</v>
      </c>
      <c r="D37" s="556"/>
      <c r="E37" s="55"/>
      <c r="F37" s="55"/>
      <c r="G37" s="56"/>
    </row>
    <row r="38" spans="1:26">
      <c r="A38" s="557" t="s">
        <v>543</v>
      </c>
      <c r="B38" s="248" t="e">
        <f ca="1">M51/M42</f>
        <v>#DIV/0!</v>
      </c>
      <c r="C38" s="556" t="s">
        <v>123</v>
      </c>
      <c r="D38" s="556"/>
    </row>
    <row r="39" spans="1:26">
      <c r="A39" s="557"/>
      <c r="B39" s="249" t="e">
        <f ca="1">M51/M44</f>
        <v>#DIV/0!</v>
      </c>
      <c r="C39" s="556" t="s">
        <v>124</v>
      </c>
      <c r="D39" s="556"/>
    </row>
    <row r="40" spans="1:26">
      <c r="B40" s="73"/>
      <c r="C40" s="50"/>
    </row>
    <row r="41" spans="1:26">
      <c r="A41" s="240" t="s">
        <v>121</v>
      </c>
      <c r="B41" s="240">
        <v>1</v>
      </c>
      <c r="C41" s="240">
        <v>2</v>
      </c>
      <c r="D41" s="240">
        <v>3</v>
      </c>
      <c r="E41" s="240">
        <v>4</v>
      </c>
      <c r="F41" s="240">
        <v>5</v>
      </c>
      <c r="G41" s="240">
        <v>6</v>
      </c>
      <c r="H41" s="240">
        <v>7</v>
      </c>
      <c r="I41" s="240">
        <v>8</v>
      </c>
      <c r="J41" s="240">
        <v>9</v>
      </c>
      <c r="K41" s="240">
        <v>10</v>
      </c>
      <c r="L41" s="240">
        <v>11</v>
      </c>
      <c r="M41" s="240">
        <v>12</v>
      </c>
      <c r="N41" s="240">
        <v>13</v>
      </c>
      <c r="O41" s="240">
        <v>14</v>
      </c>
      <c r="P41" s="240">
        <v>15</v>
      </c>
      <c r="Q41" s="240">
        <v>16</v>
      </c>
      <c r="R41" s="240">
        <v>17</v>
      </c>
      <c r="S41" s="240">
        <v>18</v>
      </c>
      <c r="T41" s="240">
        <v>19</v>
      </c>
      <c r="U41" s="240">
        <v>20</v>
      </c>
      <c r="V41" s="240">
        <v>21</v>
      </c>
      <c r="W41" s="240">
        <v>22</v>
      </c>
      <c r="X41" s="240">
        <v>23</v>
      </c>
      <c r="Y41" s="240">
        <v>24</v>
      </c>
      <c r="Z41" s="240">
        <v>25</v>
      </c>
    </row>
    <row r="42" spans="1:26">
      <c r="A42" s="240" t="s">
        <v>122</v>
      </c>
      <c r="B42" s="223">
        <f>$B$6</f>
        <v>0</v>
      </c>
      <c r="C42" s="223">
        <f t="shared" ref="C42:Z42" si="6">C43+C44</f>
        <v>0</v>
      </c>
      <c r="D42" s="223">
        <f t="shared" si="6"/>
        <v>0</v>
      </c>
      <c r="E42" s="223">
        <f t="shared" si="6"/>
        <v>0</v>
      </c>
      <c r="F42" s="223">
        <f t="shared" si="6"/>
        <v>0</v>
      </c>
      <c r="G42" s="223">
        <f t="shared" si="6"/>
        <v>0</v>
      </c>
      <c r="H42" s="223">
        <f t="shared" si="6"/>
        <v>0</v>
      </c>
      <c r="I42" s="223">
        <f t="shared" si="6"/>
        <v>0</v>
      </c>
      <c r="J42" s="223">
        <f t="shared" si="6"/>
        <v>0</v>
      </c>
      <c r="K42" s="223">
        <f t="shared" si="6"/>
        <v>0</v>
      </c>
      <c r="L42" s="223">
        <f t="shared" si="6"/>
        <v>0</v>
      </c>
      <c r="M42" s="223">
        <f t="shared" si="6"/>
        <v>0</v>
      </c>
      <c r="N42" s="223">
        <f t="shared" si="6"/>
        <v>0</v>
      </c>
      <c r="O42" s="223">
        <f t="shared" si="6"/>
        <v>0</v>
      </c>
      <c r="P42" s="223">
        <f t="shared" si="6"/>
        <v>0</v>
      </c>
      <c r="Q42" s="223">
        <f t="shared" si="6"/>
        <v>0</v>
      </c>
      <c r="R42" s="223">
        <f t="shared" si="6"/>
        <v>0</v>
      </c>
      <c r="S42" s="223">
        <f t="shared" si="6"/>
        <v>0</v>
      </c>
      <c r="T42" s="223">
        <f t="shared" si="6"/>
        <v>0</v>
      </c>
      <c r="U42" s="223">
        <f t="shared" si="6"/>
        <v>0</v>
      </c>
      <c r="V42" s="223">
        <f t="shared" si="6"/>
        <v>0</v>
      </c>
      <c r="W42" s="223">
        <f t="shared" si="6"/>
        <v>0</v>
      </c>
      <c r="X42" s="223">
        <f t="shared" si="6"/>
        <v>0</v>
      </c>
      <c r="Y42" s="223">
        <f t="shared" si="6"/>
        <v>0</v>
      </c>
      <c r="Z42" s="223">
        <f t="shared" si="6"/>
        <v>0</v>
      </c>
    </row>
    <row r="43" spans="1:26">
      <c r="A43" s="240" t="s">
        <v>167</v>
      </c>
      <c r="B43" s="223">
        <f>B42-B44</f>
        <v>0</v>
      </c>
      <c r="C43" s="223">
        <f t="shared" ref="C43:Z43" si="7">B43</f>
        <v>0</v>
      </c>
      <c r="D43" s="223">
        <f t="shared" si="7"/>
        <v>0</v>
      </c>
      <c r="E43" s="223">
        <f t="shared" si="7"/>
        <v>0</v>
      </c>
      <c r="F43" s="223">
        <f t="shared" si="7"/>
        <v>0</v>
      </c>
      <c r="G43" s="223">
        <f t="shared" si="7"/>
        <v>0</v>
      </c>
      <c r="H43" s="223">
        <f t="shared" si="7"/>
        <v>0</v>
      </c>
      <c r="I43" s="223">
        <f t="shared" si="7"/>
        <v>0</v>
      </c>
      <c r="J43" s="223">
        <f t="shared" si="7"/>
        <v>0</v>
      </c>
      <c r="K43" s="223">
        <f t="shared" si="7"/>
        <v>0</v>
      </c>
      <c r="L43" s="223">
        <f t="shared" si="7"/>
        <v>0</v>
      </c>
      <c r="M43" s="223">
        <f t="shared" si="7"/>
        <v>0</v>
      </c>
      <c r="N43" s="223">
        <f t="shared" si="7"/>
        <v>0</v>
      </c>
      <c r="O43" s="223">
        <f t="shared" si="7"/>
        <v>0</v>
      </c>
      <c r="P43" s="223">
        <f t="shared" si="7"/>
        <v>0</v>
      </c>
      <c r="Q43" s="223">
        <f t="shared" si="7"/>
        <v>0</v>
      </c>
      <c r="R43" s="223">
        <f t="shared" si="7"/>
        <v>0</v>
      </c>
      <c r="S43" s="223">
        <f t="shared" si="7"/>
        <v>0</v>
      </c>
      <c r="T43" s="223">
        <f t="shared" si="7"/>
        <v>0</v>
      </c>
      <c r="U43" s="223">
        <f t="shared" si="7"/>
        <v>0</v>
      </c>
      <c r="V43" s="223">
        <f t="shared" si="7"/>
        <v>0</v>
      </c>
      <c r="W43" s="223">
        <f t="shared" si="7"/>
        <v>0</v>
      </c>
      <c r="X43" s="223">
        <f t="shared" si="7"/>
        <v>0</v>
      </c>
      <c r="Y43" s="223">
        <f t="shared" si="7"/>
        <v>0</v>
      </c>
      <c r="Z43" s="223">
        <f t="shared" si="7"/>
        <v>0</v>
      </c>
    </row>
    <row r="44" spans="1:26">
      <c r="A44" s="240" t="s">
        <v>168</v>
      </c>
      <c r="B44" s="223">
        <f>B42*$B$7</f>
        <v>0</v>
      </c>
      <c r="C44" s="223">
        <f t="shared" ref="C44:Z44" si="8">B44*(1+$B$8)</f>
        <v>0</v>
      </c>
      <c r="D44" s="223">
        <f t="shared" si="8"/>
        <v>0</v>
      </c>
      <c r="E44" s="223">
        <f t="shared" si="8"/>
        <v>0</v>
      </c>
      <c r="F44" s="223">
        <f t="shared" si="8"/>
        <v>0</v>
      </c>
      <c r="G44" s="223">
        <f t="shared" si="8"/>
        <v>0</v>
      </c>
      <c r="H44" s="223">
        <f t="shared" si="8"/>
        <v>0</v>
      </c>
      <c r="I44" s="223">
        <f t="shared" si="8"/>
        <v>0</v>
      </c>
      <c r="J44" s="223">
        <f t="shared" si="8"/>
        <v>0</v>
      </c>
      <c r="K44" s="223">
        <f t="shared" si="8"/>
        <v>0</v>
      </c>
      <c r="L44" s="223">
        <f t="shared" si="8"/>
        <v>0</v>
      </c>
      <c r="M44" s="223">
        <f t="shared" si="8"/>
        <v>0</v>
      </c>
      <c r="N44" s="223">
        <f t="shared" si="8"/>
        <v>0</v>
      </c>
      <c r="O44" s="223">
        <f t="shared" si="8"/>
        <v>0</v>
      </c>
      <c r="P44" s="223">
        <f t="shared" si="8"/>
        <v>0</v>
      </c>
      <c r="Q44" s="223">
        <f t="shared" si="8"/>
        <v>0</v>
      </c>
      <c r="R44" s="223">
        <f t="shared" si="8"/>
        <v>0</v>
      </c>
      <c r="S44" s="223">
        <f t="shared" si="8"/>
        <v>0</v>
      </c>
      <c r="T44" s="223">
        <f t="shared" si="8"/>
        <v>0</v>
      </c>
      <c r="U44" s="223">
        <f t="shared" si="8"/>
        <v>0</v>
      </c>
      <c r="V44" s="223">
        <f t="shared" si="8"/>
        <v>0</v>
      </c>
      <c r="W44" s="223">
        <f t="shared" si="8"/>
        <v>0</v>
      </c>
      <c r="X44" s="223">
        <f t="shared" si="8"/>
        <v>0</v>
      </c>
      <c r="Y44" s="223">
        <f t="shared" si="8"/>
        <v>0</v>
      </c>
      <c r="Z44" s="223">
        <f t="shared" si="8"/>
        <v>0</v>
      </c>
    </row>
    <row r="45" spans="1:26">
      <c r="B45" s="37"/>
      <c r="C45" s="37"/>
      <c r="D45" s="37"/>
      <c r="E45" s="37"/>
      <c r="F45" s="37"/>
      <c r="G45" s="37"/>
      <c r="H45" s="37"/>
      <c r="I45" s="37"/>
      <c r="J45" s="37"/>
      <c r="K45" s="37"/>
      <c r="L45" s="37"/>
      <c r="M45" s="37"/>
      <c r="N45" s="37"/>
      <c r="O45" s="37"/>
      <c r="P45" s="37"/>
      <c r="Q45" s="37"/>
      <c r="R45" s="37"/>
      <c r="S45" s="37"/>
      <c r="T45" s="37"/>
      <c r="U45" s="37"/>
      <c r="V45" s="37"/>
      <c r="W45" s="37"/>
      <c r="X45" s="37"/>
      <c r="Y45" s="37"/>
      <c r="Z45" s="37"/>
    </row>
    <row r="46" spans="1:26">
      <c r="A46" s="41" t="s">
        <v>541</v>
      </c>
    </row>
    <row r="47" spans="1:26">
      <c r="A47" s="240" t="s">
        <v>114</v>
      </c>
      <c r="B47" s="223">
        <f>$B$22</f>
        <v>0</v>
      </c>
      <c r="C47" s="251">
        <f t="shared" ref="C47:Z47" si="9">B47*(1+$B$8)</f>
        <v>0</v>
      </c>
      <c r="D47" s="251">
        <f t="shared" si="9"/>
        <v>0</v>
      </c>
      <c r="E47" s="251">
        <f t="shared" si="9"/>
        <v>0</v>
      </c>
      <c r="F47" s="251">
        <f t="shared" si="9"/>
        <v>0</v>
      </c>
      <c r="G47" s="251">
        <f t="shared" si="9"/>
        <v>0</v>
      </c>
      <c r="H47" s="251">
        <f t="shared" si="9"/>
        <v>0</v>
      </c>
      <c r="I47" s="251">
        <f t="shared" si="9"/>
        <v>0</v>
      </c>
      <c r="J47" s="251">
        <f t="shared" si="9"/>
        <v>0</v>
      </c>
      <c r="K47" s="251">
        <f t="shared" si="9"/>
        <v>0</v>
      </c>
      <c r="L47" s="251">
        <f t="shared" si="9"/>
        <v>0</v>
      </c>
      <c r="M47" s="251">
        <f t="shared" si="9"/>
        <v>0</v>
      </c>
      <c r="N47" s="251">
        <f t="shared" si="9"/>
        <v>0</v>
      </c>
      <c r="O47" s="251">
        <f t="shared" si="9"/>
        <v>0</v>
      </c>
      <c r="P47" s="251">
        <f t="shared" si="9"/>
        <v>0</v>
      </c>
      <c r="Q47" s="251">
        <f t="shared" si="9"/>
        <v>0</v>
      </c>
      <c r="R47" s="251">
        <f t="shared" si="9"/>
        <v>0</v>
      </c>
      <c r="S47" s="251">
        <f t="shared" si="9"/>
        <v>0</v>
      </c>
      <c r="T47" s="251">
        <f t="shared" si="9"/>
        <v>0</v>
      </c>
      <c r="U47" s="251">
        <f t="shared" si="9"/>
        <v>0</v>
      </c>
      <c r="V47" s="251">
        <f t="shared" si="9"/>
        <v>0</v>
      </c>
      <c r="W47" s="251">
        <f t="shared" si="9"/>
        <v>0</v>
      </c>
      <c r="X47" s="251">
        <f t="shared" si="9"/>
        <v>0</v>
      </c>
      <c r="Y47" s="251">
        <f t="shared" si="9"/>
        <v>0</v>
      </c>
      <c r="Z47" s="251">
        <f t="shared" si="9"/>
        <v>0</v>
      </c>
    </row>
    <row r="48" spans="1:26">
      <c r="A48" s="240" t="s">
        <v>76</v>
      </c>
      <c r="B48" s="223" t="e">
        <f ca="1">C22</f>
        <v>#DIV/0!</v>
      </c>
      <c r="C48" s="223" t="e">
        <f t="shared" ref="C48:Z48" ca="1" si="10">(((B48-($B$48*(1-$B$7)))*(1+$B$8))+($B$48*(1-$B$7)))</f>
        <v>#DIV/0!</v>
      </c>
      <c r="D48" s="223" t="e">
        <f t="shared" ca="1" si="10"/>
        <v>#DIV/0!</v>
      </c>
      <c r="E48" s="223" t="e">
        <f t="shared" ca="1" si="10"/>
        <v>#DIV/0!</v>
      </c>
      <c r="F48" s="223" t="e">
        <f t="shared" ca="1" si="10"/>
        <v>#DIV/0!</v>
      </c>
      <c r="G48" s="223" t="e">
        <f t="shared" ca="1" si="10"/>
        <v>#DIV/0!</v>
      </c>
      <c r="H48" s="223" t="e">
        <f t="shared" ca="1" si="10"/>
        <v>#DIV/0!</v>
      </c>
      <c r="I48" s="223" t="e">
        <f t="shared" ca="1" si="10"/>
        <v>#DIV/0!</v>
      </c>
      <c r="J48" s="223" t="e">
        <f t="shared" ca="1" si="10"/>
        <v>#DIV/0!</v>
      </c>
      <c r="K48" s="223" t="e">
        <f t="shared" ca="1" si="10"/>
        <v>#DIV/0!</v>
      </c>
      <c r="L48" s="223" t="e">
        <f t="shared" ca="1" si="10"/>
        <v>#DIV/0!</v>
      </c>
      <c r="M48" s="223" t="e">
        <f t="shared" ca="1" si="10"/>
        <v>#DIV/0!</v>
      </c>
      <c r="N48" s="223" t="e">
        <f t="shared" ca="1" si="10"/>
        <v>#DIV/0!</v>
      </c>
      <c r="O48" s="223" t="e">
        <f t="shared" ca="1" si="10"/>
        <v>#DIV/0!</v>
      </c>
      <c r="P48" s="223" t="e">
        <f t="shared" ca="1" si="10"/>
        <v>#DIV/0!</v>
      </c>
      <c r="Q48" s="223" t="e">
        <f t="shared" ca="1" si="10"/>
        <v>#DIV/0!</v>
      </c>
      <c r="R48" s="223" t="e">
        <f t="shared" ca="1" si="10"/>
        <v>#DIV/0!</v>
      </c>
      <c r="S48" s="223" t="e">
        <f t="shared" ca="1" si="10"/>
        <v>#DIV/0!</v>
      </c>
      <c r="T48" s="223" t="e">
        <f t="shared" ca="1" si="10"/>
        <v>#DIV/0!</v>
      </c>
      <c r="U48" s="223" t="e">
        <f t="shared" ca="1" si="10"/>
        <v>#DIV/0!</v>
      </c>
      <c r="V48" s="223" t="e">
        <f t="shared" ca="1" si="10"/>
        <v>#DIV/0!</v>
      </c>
      <c r="W48" s="223" t="e">
        <f t="shared" ca="1" si="10"/>
        <v>#DIV/0!</v>
      </c>
      <c r="X48" s="223" t="e">
        <f t="shared" ca="1" si="10"/>
        <v>#DIV/0!</v>
      </c>
      <c r="Y48" s="223" t="e">
        <f t="shared" ca="1" si="10"/>
        <v>#DIV/0!</v>
      </c>
      <c r="Z48" s="223" t="e">
        <f t="shared" ca="1" si="10"/>
        <v>#DIV/0!</v>
      </c>
    </row>
    <row r="49" spans="1:2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7">
      <c r="B50" s="37"/>
      <c r="C50" s="37"/>
      <c r="D50" s="37"/>
      <c r="E50" s="37"/>
      <c r="F50" s="37"/>
      <c r="G50" s="37"/>
      <c r="H50" s="37"/>
      <c r="I50" s="37"/>
      <c r="J50" s="37"/>
      <c r="K50" s="37"/>
      <c r="L50" s="37"/>
      <c r="M50" s="37"/>
      <c r="N50" s="37"/>
      <c r="O50" s="37"/>
      <c r="P50" s="37"/>
      <c r="Q50" s="37"/>
      <c r="R50" s="37"/>
      <c r="S50" s="37"/>
      <c r="T50" s="37"/>
      <c r="U50" s="37"/>
      <c r="V50" s="37"/>
      <c r="W50" s="37"/>
      <c r="X50" s="37"/>
      <c r="Y50" s="37"/>
      <c r="Z50" s="37"/>
    </row>
    <row r="51" spans="1:27">
      <c r="A51" s="240" t="s">
        <v>178</v>
      </c>
      <c r="B51" s="223" t="e">
        <f t="shared" ref="B51:Z51" ca="1" si="11">SUM(B47:B48)</f>
        <v>#DIV/0!</v>
      </c>
      <c r="C51" s="223" t="e">
        <f t="shared" ca="1" si="11"/>
        <v>#DIV/0!</v>
      </c>
      <c r="D51" s="223" t="e">
        <f t="shared" ca="1" si="11"/>
        <v>#DIV/0!</v>
      </c>
      <c r="E51" s="223" t="e">
        <f t="shared" ca="1" si="11"/>
        <v>#DIV/0!</v>
      </c>
      <c r="F51" s="223" t="e">
        <f t="shared" ca="1" si="11"/>
        <v>#DIV/0!</v>
      </c>
      <c r="G51" s="223" t="e">
        <f t="shared" ca="1" si="11"/>
        <v>#DIV/0!</v>
      </c>
      <c r="H51" s="223" t="e">
        <f t="shared" ca="1" si="11"/>
        <v>#DIV/0!</v>
      </c>
      <c r="I51" s="223" t="e">
        <f t="shared" ca="1" si="11"/>
        <v>#DIV/0!</v>
      </c>
      <c r="J51" s="223" t="e">
        <f t="shared" ca="1" si="11"/>
        <v>#DIV/0!</v>
      </c>
      <c r="K51" s="223" t="e">
        <f t="shared" ca="1" si="11"/>
        <v>#DIV/0!</v>
      </c>
      <c r="L51" s="223" t="e">
        <f t="shared" ca="1" si="11"/>
        <v>#DIV/0!</v>
      </c>
      <c r="M51" s="223" t="e">
        <f t="shared" ca="1" si="11"/>
        <v>#DIV/0!</v>
      </c>
      <c r="N51" s="223" t="e">
        <f t="shared" ca="1" si="11"/>
        <v>#DIV/0!</v>
      </c>
      <c r="O51" s="223" t="e">
        <f t="shared" ca="1" si="11"/>
        <v>#DIV/0!</v>
      </c>
      <c r="P51" s="223" t="e">
        <f t="shared" ca="1" si="11"/>
        <v>#DIV/0!</v>
      </c>
      <c r="Q51" s="223" t="e">
        <f t="shared" ca="1" si="11"/>
        <v>#DIV/0!</v>
      </c>
      <c r="R51" s="223" t="e">
        <f t="shared" ca="1" si="11"/>
        <v>#DIV/0!</v>
      </c>
      <c r="S51" s="223" t="e">
        <f t="shared" ca="1" si="11"/>
        <v>#DIV/0!</v>
      </c>
      <c r="T51" s="223" t="e">
        <f t="shared" ca="1" si="11"/>
        <v>#DIV/0!</v>
      </c>
      <c r="U51" s="223" t="e">
        <f t="shared" ca="1" si="11"/>
        <v>#DIV/0!</v>
      </c>
      <c r="V51" s="223" t="e">
        <f t="shared" ca="1" si="11"/>
        <v>#DIV/0!</v>
      </c>
      <c r="W51" s="223" t="e">
        <f t="shared" ca="1" si="11"/>
        <v>#DIV/0!</v>
      </c>
      <c r="X51" s="223" t="e">
        <f t="shared" ca="1" si="11"/>
        <v>#DIV/0!</v>
      </c>
      <c r="Y51" s="223" t="e">
        <f t="shared" ca="1" si="11"/>
        <v>#DIV/0!</v>
      </c>
      <c r="Z51" s="223" t="e">
        <f t="shared" ca="1" si="11"/>
        <v>#DIV/0!</v>
      </c>
    </row>
    <row r="52" spans="1:27">
      <c r="B52" s="37"/>
      <c r="C52" s="37"/>
      <c r="D52" s="37"/>
      <c r="E52" s="37"/>
      <c r="F52" s="37"/>
      <c r="G52" s="37"/>
      <c r="H52" s="37"/>
      <c r="I52" s="37"/>
      <c r="J52" s="37"/>
      <c r="K52" s="37"/>
      <c r="L52" s="37"/>
      <c r="M52" s="37"/>
      <c r="N52" s="37"/>
      <c r="O52" s="37"/>
      <c r="P52" s="37"/>
      <c r="Q52" s="37"/>
      <c r="R52" s="37"/>
      <c r="S52" s="37"/>
      <c r="T52" s="37"/>
      <c r="U52" s="37"/>
      <c r="V52" s="37"/>
      <c r="W52" s="37"/>
      <c r="X52" s="37"/>
      <c r="Y52" s="37"/>
      <c r="Z52" s="37"/>
    </row>
    <row r="53" spans="1:27" hidden="1">
      <c r="A53" s="221" t="s">
        <v>179</v>
      </c>
      <c r="B53" s="223" t="e">
        <f t="shared" ref="B53:Z53" ca="1" si="12">B42*$B$38</f>
        <v>#DIV/0!</v>
      </c>
      <c r="C53" s="223" t="e">
        <f t="shared" ca="1" si="12"/>
        <v>#DIV/0!</v>
      </c>
      <c r="D53" s="223" t="e">
        <f t="shared" ca="1" si="12"/>
        <v>#DIV/0!</v>
      </c>
      <c r="E53" s="223" t="e">
        <f t="shared" ca="1" si="12"/>
        <v>#DIV/0!</v>
      </c>
      <c r="F53" s="223" t="e">
        <f t="shared" ca="1" si="12"/>
        <v>#DIV/0!</v>
      </c>
      <c r="G53" s="223" t="e">
        <f t="shared" ca="1" si="12"/>
        <v>#DIV/0!</v>
      </c>
      <c r="H53" s="223" t="e">
        <f t="shared" ca="1" si="12"/>
        <v>#DIV/0!</v>
      </c>
      <c r="I53" s="223" t="e">
        <f t="shared" ca="1" si="12"/>
        <v>#DIV/0!</v>
      </c>
      <c r="J53" s="223" t="e">
        <f t="shared" ca="1" si="12"/>
        <v>#DIV/0!</v>
      </c>
      <c r="K53" s="223" t="e">
        <f t="shared" ca="1" si="12"/>
        <v>#DIV/0!</v>
      </c>
      <c r="L53" s="223" t="e">
        <f t="shared" ca="1" si="12"/>
        <v>#DIV/0!</v>
      </c>
      <c r="M53" s="223" t="e">
        <f t="shared" ca="1" si="12"/>
        <v>#DIV/0!</v>
      </c>
      <c r="N53" s="223" t="e">
        <f t="shared" ca="1" si="12"/>
        <v>#DIV/0!</v>
      </c>
      <c r="O53" s="223" t="e">
        <f t="shared" ca="1" si="12"/>
        <v>#DIV/0!</v>
      </c>
      <c r="P53" s="223" t="e">
        <f t="shared" ca="1" si="12"/>
        <v>#DIV/0!</v>
      </c>
      <c r="Q53" s="223" t="e">
        <f t="shared" ca="1" si="12"/>
        <v>#DIV/0!</v>
      </c>
      <c r="R53" s="223" t="e">
        <f t="shared" ca="1" si="12"/>
        <v>#DIV/0!</v>
      </c>
      <c r="S53" s="223" t="e">
        <f t="shared" ca="1" si="12"/>
        <v>#DIV/0!</v>
      </c>
      <c r="T53" s="223" t="e">
        <f t="shared" ca="1" si="12"/>
        <v>#DIV/0!</v>
      </c>
      <c r="U53" s="223" t="e">
        <f t="shared" ca="1" si="12"/>
        <v>#DIV/0!</v>
      </c>
      <c r="V53" s="223" t="e">
        <f t="shared" ca="1" si="12"/>
        <v>#DIV/0!</v>
      </c>
      <c r="W53" s="223" t="e">
        <f t="shared" ca="1" si="12"/>
        <v>#DIV/0!</v>
      </c>
      <c r="X53" s="223" t="e">
        <f t="shared" ca="1" si="12"/>
        <v>#DIV/0!</v>
      </c>
      <c r="Y53" s="223" t="e">
        <f t="shared" ca="1" si="12"/>
        <v>#DIV/0!</v>
      </c>
      <c r="Z53" s="223" t="e">
        <f t="shared" ca="1" si="12"/>
        <v>#DIV/0!</v>
      </c>
    </row>
    <row r="54" spans="1:27" hidden="1">
      <c r="A54" s="239" t="s">
        <v>235</v>
      </c>
      <c r="B54" s="223" t="e">
        <f t="shared" ref="B54:Z54" ca="1" si="13">B14-B53</f>
        <v>#DIV/0!</v>
      </c>
      <c r="C54" s="223" t="e">
        <f t="shared" ca="1" si="13"/>
        <v>#DIV/0!</v>
      </c>
      <c r="D54" s="223" t="e">
        <f t="shared" ca="1" si="13"/>
        <v>#DIV/0!</v>
      </c>
      <c r="E54" s="223" t="e">
        <f t="shared" ca="1" si="13"/>
        <v>#DIV/0!</v>
      </c>
      <c r="F54" s="223" t="e">
        <f t="shared" ca="1" si="13"/>
        <v>#DIV/0!</v>
      </c>
      <c r="G54" s="223" t="e">
        <f t="shared" ca="1" si="13"/>
        <v>#DIV/0!</v>
      </c>
      <c r="H54" s="223" t="e">
        <f t="shared" ca="1" si="13"/>
        <v>#DIV/0!</v>
      </c>
      <c r="I54" s="223" t="e">
        <f t="shared" ca="1" si="13"/>
        <v>#DIV/0!</v>
      </c>
      <c r="J54" s="223" t="e">
        <f t="shared" ca="1" si="13"/>
        <v>#DIV/0!</v>
      </c>
      <c r="K54" s="223" t="e">
        <f t="shared" ca="1" si="13"/>
        <v>#DIV/0!</v>
      </c>
      <c r="L54" s="223" t="e">
        <f t="shared" ca="1" si="13"/>
        <v>#DIV/0!</v>
      </c>
      <c r="M54" s="223" t="e">
        <f t="shared" ca="1" si="13"/>
        <v>#DIV/0!</v>
      </c>
      <c r="N54" s="223" t="e">
        <f t="shared" ca="1" si="13"/>
        <v>#DIV/0!</v>
      </c>
      <c r="O54" s="223" t="e">
        <f t="shared" ca="1" si="13"/>
        <v>#DIV/0!</v>
      </c>
      <c r="P54" s="223" t="e">
        <f t="shared" ca="1" si="13"/>
        <v>#DIV/0!</v>
      </c>
      <c r="Q54" s="223" t="e">
        <f t="shared" ca="1" si="13"/>
        <v>#DIV/0!</v>
      </c>
      <c r="R54" s="223" t="e">
        <f t="shared" ca="1" si="13"/>
        <v>#DIV/0!</v>
      </c>
      <c r="S54" s="223" t="e">
        <f t="shared" ca="1" si="13"/>
        <v>#DIV/0!</v>
      </c>
      <c r="T54" s="223" t="e">
        <f t="shared" ca="1" si="13"/>
        <v>#DIV/0!</v>
      </c>
      <c r="U54" s="223" t="e">
        <f t="shared" ca="1" si="13"/>
        <v>#DIV/0!</v>
      </c>
      <c r="V54" s="223" t="e">
        <f t="shared" ca="1" si="13"/>
        <v>#DIV/0!</v>
      </c>
      <c r="W54" s="223" t="e">
        <f t="shared" ca="1" si="13"/>
        <v>#DIV/0!</v>
      </c>
      <c r="X54" s="223" t="e">
        <f t="shared" ca="1" si="13"/>
        <v>#DIV/0!</v>
      </c>
      <c r="Y54" s="223" t="e">
        <f t="shared" ca="1" si="13"/>
        <v>#DIV/0!</v>
      </c>
      <c r="Z54" s="223" t="e">
        <f t="shared" ca="1" si="13"/>
        <v>#DIV/0!</v>
      </c>
    </row>
    <row r="55" spans="1:27" hidden="1">
      <c r="A55" s="239" t="s">
        <v>236</v>
      </c>
      <c r="B55" s="224" t="e">
        <f t="shared" ref="B55:Z55" ca="1" si="14">((B53-B51)/B53)</f>
        <v>#DIV/0!</v>
      </c>
      <c r="C55" s="224" t="e">
        <f t="shared" ca="1" si="14"/>
        <v>#DIV/0!</v>
      </c>
      <c r="D55" s="224" t="e">
        <f t="shared" ca="1" si="14"/>
        <v>#DIV/0!</v>
      </c>
      <c r="E55" s="224" t="e">
        <f t="shared" ca="1" si="14"/>
        <v>#DIV/0!</v>
      </c>
      <c r="F55" s="224" t="e">
        <f t="shared" ca="1" si="14"/>
        <v>#DIV/0!</v>
      </c>
      <c r="G55" s="224" t="e">
        <f t="shared" ca="1" si="14"/>
        <v>#DIV/0!</v>
      </c>
      <c r="H55" s="224" t="e">
        <f t="shared" ca="1" si="14"/>
        <v>#DIV/0!</v>
      </c>
      <c r="I55" s="224" t="e">
        <f t="shared" ca="1" si="14"/>
        <v>#DIV/0!</v>
      </c>
      <c r="J55" s="224" t="e">
        <f t="shared" ca="1" si="14"/>
        <v>#DIV/0!</v>
      </c>
      <c r="K55" s="224" t="e">
        <f t="shared" ca="1" si="14"/>
        <v>#DIV/0!</v>
      </c>
      <c r="L55" s="224" t="e">
        <f t="shared" ca="1" si="14"/>
        <v>#DIV/0!</v>
      </c>
      <c r="M55" s="224" t="e">
        <f t="shared" ca="1" si="14"/>
        <v>#DIV/0!</v>
      </c>
      <c r="N55" s="224" t="e">
        <f t="shared" ca="1" si="14"/>
        <v>#DIV/0!</v>
      </c>
      <c r="O55" s="224" t="e">
        <f t="shared" ca="1" si="14"/>
        <v>#DIV/0!</v>
      </c>
      <c r="P55" s="224" t="e">
        <f t="shared" ca="1" si="14"/>
        <v>#DIV/0!</v>
      </c>
      <c r="Q55" s="224" t="e">
        <f t="shared" ca="1" si="14"/>
        <v>#DIV/0!</v>
      </c>
      <c r="R55" s="224" t="e">
        <f t="shared" ca="1" si="14"/>
        <v>#DIV/0!</v>
      </c>
      <c r="S55" s="224" t="e">
        <f t="shared" ca="1" si="14"/>
        <v>#DIV/0!</v>
      </c>
      <c r="T55" s="224" t="e">
        <f t="shared" ca="1" si="14"/>
        <v>#DIV/0!</v>
      </c>
      <c r="U55" s="224" t="e">
        <f t="shared" ca="1" si="14"/>
        <v>#DIV/0!</v>
      </c>
      <c r="V55" s="224" t="e">
        <f t="shared" ca="1" si="14"/>
        <v>#DIV/0!</v>
      </c>
      <c r="W55" s="224" t="e">
        <f t="shared" ca="1" si="14"/>
        <v>#DIV/0!</v>
      </c>
      <c r="X55" s="224" t="e">
        <f t="shared" ca="1" si="14"/>
        <v>#DIV/0!</v>
      </c>
      <c r="Y55" s="224" t="e">
        <f t="shared" ca="1" si="14"/>
        <v>#DIV/0!</v>
      </c>
      <c r="Z55" s="224" t="e">
        <f t="shared" ca="1" si="14"/>
        <v>#DIV/0!</v>
      </c>
      <c r="AA55" s="39" t="e">
        <f ca="1">SUM(B55:Z55)</f>
        <v>#DIV/0!</v>
      </c>
    </row>
    <row r="56" spans="1:27" hidden="1">
      <c r="B56" s="43"/>
      <c r="C56" s="43"/>
      <c r="D56" s="43"/>
      <c r="E56" s="43"/>
      <c r="F56" s="43"/>
      <c r="G56" s="43"/>
      <c r="H56" s="43"/>
      <c r="I56" s="43"/>
      <c r="J56" s="43"/>
      <c r="K56" s="43"/>
      <c r="L56" s="43"/>
      <c r="M56" s="43"/>
      <c r="N56" s="43"/>
      <c r="O56" s="43"/>
      <c r="P56" s="43"/>
      <c r="Q56" s="43"/>
      <c r="R56" s="43"/>
      <c r="S56" s="43"/>
      <c r="T56" s="43"/>
      <c r="U56" s="43"/>
      <c r="V56" s="43"/>
      <c r="W56" s="43"/>
      <c r="X56" s="43"/>
      <c r="Y56" s="43"/>
      <c r="Z56" s="43"/>
    </row>
    <row r="57" spans="1:27" hidden="1">
      <c r="A57" s="221" t="s">
        <v>180</v>
      </c>
      <c r="B57" s="224" t="e">
        <f t="shared" ref="B57:Z57" ca="1" si="15">B51/B44</f>
        <v>#DIV/0!</v>
      </c>
      <c r="C57" s="224" t="e">
        <f t="shared" ca="1" si="15"/>
        <v>#DIV/0!</v>
      </c>
      <c r="D57" s="224" t="e">
        <f t="shared" ca="1" si="15"/>
        <v>#DIV/0!</v>
      </c>
      <c r="E57" s="224" t="e">
        <f t="shared" ca="1" si="15"/>
        <v>#DIV/0!</v>
      </c>
      <c r="F57" s="224" t="e">
        <f t="shared" ca="1" si="15"/>
        <v>#DIV/0!</v>
      </c>
      <c r="G57" s="224" t="e">
        <f t="shared" ca="1" si="15"/>
        <v>#DIV/0!</v>
      </c>
      <c r="H57" s="224" t="e">
        <f t="shared" ca="1" si="15"/>
        <v>#DIV/0!</v>
      </c>
      <c r="I57" s="224" t="e">
        <f t="shared" ca="1" si="15"/>
        <v>#DIV/0!</v>
      </c>
      <c r="J57" s="224" t="e">
        <f t="shared" ca="1" si="15"/>
        <v>#DIV/0!</v>
      </c>
      <c r="K57" s="224" t="e">
        <f t="shared" ca="1" si="15"/>
        <v>#DIV/0!</v>
      </c>
      <c r="L57" s="224" t="e">
        <f t="shared" ca="1" si="15"/>
        <v>#DIV/0!</v>
      </c>
      <c r="M57" s="224" t="e">
        <f t="shared" ca="1" si="15"/>
        <v>#DIV/0!</v>
      </c>
      <c r="N57" s="224" t="e">
        <f t="shared" ca="1" si="15"/>
        <v>#DIV/0!</v>
      </c>
      <c r="O57" s="224" t="e">
        <f t="shared" ca="1" si="15"/>
        <v>#DIV/0!</v>
      </c>
      <c r="P57" s="224" t="e">
        <f t="shared" ca="1" si="15"/>
        <v>#DIV/0!</v>
      </c>
      <c r="Q57" s="224" t="e">
        <f t="shared" ca="1" si="15"/>
        <v>#DIV/0!</v>
      </c>
      <c r="R57" s="224" t="e">
        <f t="shared" ca="1" si="15"/>
        <v>#DIV/0!</v>
      </c>
      <c r="S57" s="224" t="e">
        <f t="shared" ca="1" si="15"/>
        <v>#DIV/0!</v>
      </c>
      <c r="T57" s="224" t="e">
        <f t="shared" ca="1" si="15"/>
        <v>#DIV/0!</v>
      </c>
      <c r="U57" s="224" t="e">
        <f t="shared" ca="1" si="15"/>
        <v>#DIV/0!</v>
      </c>
      <c r="V57" s="224" t="e">
        <f t="shared" ca="1" si="15"/>
        <v>#DIV/0!</v>
      </c>
      <c r="W57" s="224" t="e">
        <f t="shared" ca="1" si="15"/>
        <v>#DIV/0!</v>
      </c>
      <c r="X57" s="224" t="e">
        <f t="shared" ca="1" si="15"/>
        <v>#DIV/0!</v>
      </c>
      <c r="Y57" s="224" t="e">
        <f t="shared" ca="1" si="15"/>
        <v>#DIV/0!</v>
      </c>
      <c r="Z57" s="224" t="e">
        <f t="shared" ca="1" si="15"/>
        <v>#DIV/0!</v>
      </c>
    </row>
    <row r="58" spans="1:27" hidden="1">
      <c r="A58" s="221" t="s">
        <v>181</v>
      </c>
      <c r="B58" s="224" t="e">
        <f t="shared" ref="B58:Z58" ca="1" si="16">B53/B44</f>
        <v>#DIV/0!</v>
      </c>
      <c r="C58" s="224" t="e">
        <f t="shared" ca="1" si="16"/>
        <v>#DIV/0!</v>
      </c>
      <c r="D58" s="224" t="e">
        <f t="shared" ca="1" si="16"/>
        <v>#DIV/0!</v>
      </c>
      <c r="E58" s="224" t="e">
        <f t="shared" ca="1" si="16"/>
        <v>#DIV/0!</v>
      </c>
      <c r="F58" s="224" t="e">
        <f t="shared" ca="1" si="16"/>
        <v>#DIV/0!</v>
      </c>
      <c r="G58" s="224" t="e">
        <f t="shared" ca="1" si="16"/>
        <v>#DIV/0!</v>
      </c>
      <c r="H58" s="224" t="e">
        <f t="shared" ca="1" si="16"/>
        <v>#DIV/0!</v>
      </c>
      <c r="I58" s="224" t="e">
        <f t="shared" ca="1" si="16"/>
        <v>#DIV/0!</v>
      </c>
      <c r="J58" s="224" t="e">
        <f t="shared" ca="1" si="16"/>
        <v>#DIV/0!</v>
      </c>
      <c r="K58" s="224" t="e">
        <f t="shared" ca="1" si="16"/>
        <v>#DIV/0!</v>
      </c>
      <c r="L58" s="224" t="e">
        <f t="shared" ca="1" si="16"/>
        <v>#DIV/0!</v>
      </c>
      <c r="M58" s="224" t="e">
        <f t="shared" ca="1" si="16"/>
        <v>#DIV/0!</v>
      </c>
      <c r="N58" s="224" t="e">
        <f t="shared" ca="1" si="16"/>
        <v>#DIV/0!</v>
      </c>
      <c r="O58" s="224" t="e">
        <f t="shared" ca="1" si="16"/>
        <v>#DIV/0!</v>
      </c>
      <c r="P58" s="224" t="e">
        <f t="shared" ca="1" si="16"/>
        <v>#DIV/0!</v>
      </c>
      <c r="Q58" s="224" t="e">
        <f t="shared" ca="1" si="16"/>
        <v>#DIV/0!</v>
      </c>
      <c r="R58" s="224" t="e">
        <f t="shared" ca="1" si="16"/>
        <v>#DIV/0!</v>
      </c>
      <c r="S58" s="224" t="e">
        <f t="shared" ca="1" si="16"/>
        <v>#DIV/0!</v>
      </c>
      <c r="T58" s="224" t="e">
        <f t="shared" ca="1" si="16"/>
        <v>#DIV/0!</v>
      </c>
      <c r="U58" s="224" t="e">
        <f t="shared" ca="1" si="16"/>
        <v>#DIV/0!</v>
      </c>
      <c r="V58" s="224" t="e">
        <f t="shared" ca="1" si="16"/>
        <v>#DIV/0!</v>
      </c>
      <c r="W58" s="224" t="e">
        <f t="shared" ca="1" si="16"/>
        <v>#DIV/0!</v>
      </c>
      <c r="X58" s="224" t="e">
        <f t="shared" ca="1" si="16"/>
        <v>#DIV/0!</v>
      </c>
      <c r="Y58" s="224" t="e">
        <f t="shared" ca="1" si="16"/>
        <v>#DIV/0!</v>
      </c>
      <c r="Z58" s="224" t="e">
        <f t="shared" ca="1" si="16"/>
        <v>#DIV/0!</v>
      </c>
    </row>
    <row r="59" spans="1:27" hidden="1">
      <c r="B59" s="42"/>
      <c r="C59" s="42"/>
      <c r="D59" s="42"/>
      <c r="E59" s="42"/>
      <c r="F59" s="42"/>
      <c r="G59" s="42"/>
      <c r="H59" s="42"/>
      <c r="I59" s="42"/>
      <c r="J59" s="42"/>
      <c r="K59" s="42"/>
      <c r="L59" s="42"/>
      <c r="M59" s="42"/>
      <c r="N59" s="42"/>
      <c r="O59" s="42"/>
      <c r="P59" s="42"/>
      <c r="Q59" s="42"/>
      <c r="R59" s="42"/>
      <c r="S59" s="42"/>
      <c r="T59" s="42"/>
      <c r="U59" s="42"/>
      <c r="V59" s="42"/>
      <c r="W59" s="42"/>
      <c r="X59" s="42"/>
      <c r="Y59" s="42"/>
      <c r="Z59" s="42"/>
    </row>
    <row r="60" spans="1:27" hidden="1">
      <c r="A60" s="221" t="s">
        <v>182</v>
      </c>
      <c r="B60" s="252" t="e">
        <f t="shared" ref="B60:Z60" ca="1" si="17">B53-B51</f>
        <v>#DIV/0!</v>
      </c>
      <c r="C60" s="252" t="e">
        <f t="shared" ca="1" si="17"/>
        <v>#DIV/0!</v>
      </c>
      <c r="D60" s="252" t="e">
        <f t="shared" ca="1" si="17"/>
        <v>#DIV/0!</v>
      </c>
      <c r="E60" s="252" t="e">
        <f t="shared" ca="1" si="17"/>
        <v>#DIV/0!</v>
      </c>
      <c r="F60" s="252" t="e">
        <f t="shared" ca="1" si="17"/>
        <v>#DIV/0!</v>
      </c>
      <c r="G60" s="252" t="e">
        <f t="shared" ca="1" si="17"/>
        <v>#DIV/0!</v>
      </c>
      <c r="H60" s="252" t="e">
        <f t="shared" ca="1" si="17"/>
        <v>#DIV/0!</v>
      </c>
      <c r="I60" s="252" t="e">
        <f t="shared" ca="1" si="17"/>
        <v>#DIV/0!</v>
      </c>
      <c r="J60" s="252" t="e">
        <f t="shared" ca="1" si="17"/>
        <v>#DIV/0!</v>
      </c>
      <c r="K60" s="252" t="e">
        <f t="shared" ca="1" si="17"/>
        <v>#DIV/0!</v>
      </c>
      <c r="L60" s="252" t="e">
        <f t="shared" ca="1" si="17"/>
        <v>#DIV/0!</v>
      </c>
      <c r="M60" s="252" t="e">
        <f t="shared" ca="1" si="17"/>
        <v>#DIV/0!</v>
      </c>
      <c r="N60" s="252" t="e">
        <f t="shared" ca="1" si="17"/>
        <v>#DIV/0!</v>
      </c>
      <c r="O60" s="252" t="e">
        <f t="shared" ca="1" si="17"/>
        <v>#DIV/0!</v>
      </c>
      <c r="P60" s="252" t="e">
        <f t="shared" ca="1" si="17"/>
        <v>#DIV/0!</v>
      </c>
      <c r="Q60" s="252" t="e">
        <f t="shared" ca="1" si="17"/>
        <v>#DIV/0!</v>
      </c>
      <c r="R60" s="252" t="e">
        <f t="shared" ca="1" si="17"/>
        <v>#DIV/0!</v>
      </c>
      <c r="S60" s="252" t="e">
        <f t="shared" ca="1" si="17"/>
        <v>#DIV/0!</v>
      </c>
      <c r="T60" s="252" t="e">
        <f t="shared" ca="1" si="17"/>
        <v>#DIV/0!</v>
      </c>
      <c r="U60" s="252" t="e">
        <f t="shared" ca="1" si="17"/>
        <v>#DIV/0!</v>
      </c>
      <c r="V60" s="252" t="e">
        <f t="shared" ca="1" si="17"/>
        <v>#DIV/0!</v>
      </c>
      <c r="W60" s="252" t="e">
        <f t="shared" ca="1" si="17"/>
        <v>#DIV/0!</v>
      </c>
      <c r="X60" s="252" t="e">
        <f t="shared" ca="1" si="17"/>
        <v>#DIV/0!</v>
      </c>
      <c r="Y60" s="252" t="e">
        <f t="shared" ca="1" si="17"/>
        <v>#DIV/0!</v>
      </c>
      <c r="Z60" s="252" t="e">
        <f t="shared" ca="1" si="17"/>
        <v>#DIV/0!</v>
      </c>
    </row>
    <row r="61" spans="1:27" hidden="1">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spans="1:27" hidden="1">
      <c r="A62" s="221" t="s">
        <v>183</v>
      </c>
      <c r="B62" s="254">
        <f>$B$31</f>
        <v>0</v>
      </c>
      <c r="C62" s="255">
        <f t="shared" ref="C62:Z62" si="18">B62</f>
        <v>0</v>
      </c>
      <c r="D62" s="255">
        <f t="shared" si="18"/>
        <v>0</v>
      </c>
      <c r="E62" s="255">
        <f t="shared" si="18"/>
        <v>0</v>
      </c>
      <c r="F62" s="255">
        <f t="shared" si="18"/>
        <v>0</v>
      </c>
      <c r="G62" s="255">
        <f t="shared" si="18"/>
        <v>0</v>
      </c>
      <c r="H62" s="255">
        <f t="shared" si="18"/>
        <v>0</v>
      </c>
      <c r="I62" s="255">
        <f t="shared" si="18"/>
        <v>0</v>
      </c>
      <c r="J62" s="255">
        <f t="shared" si="18"/>
        <v>0</v>
      </c>
      <c r="K62" s="255">
        <f t="shared" si="18"/>
        <v>0</v>
      </c>
      <c r="L62" s="255">
        <f t="shared" si="18"/>
        <v>0</v>
      </c>
      <c r="M62" s="255">
        <f t="shared" si="18"/>
        <v>0</v>
      </c>
      <c r="N62" s="255">
        <f t="shared" si="18"/>
        <v>0</v>
      </c>
      <c r="O62" s="255">
        <f t="shared" si="18"/>
        <v>0</v>
      </c>
      <c r="P62" s="255">
        <f t="shared" si="18"/>
        <v>0</v>
      </c>
      <c r="Q62" s="255">
        <f t="shared" si="18"/>
        <v>0</v>
      </c>
      <c r="R62" s="255">
        <f t="shared" si="18"/>
        <v>0</v>
      </c>
      <c r="S62" s="255">
        <f t="shared" si="18"/>
        <v>0</v>
      </c>
      <c r="T62" s="255">
        <f t="shared" si="18"/>
        <v>0</v>
      </c>
      <c r="U62" s="255">
        <f t="shared" si="18"/>
        <v>0</v>
      </c>
      <c r="V62" s="255">
        <f t="shared" si="18"/>
        <v>0</v>
      </c>
      <c r="W62" s="255">
        <f t="shared" si="18"/>
        <v>0</v>
      </c>
      <c r="X62" s="255">
        <f t="shared" si="18"/>
        <v>0</v>
      </c>
      <c r="Y62" s="255">
        <f t="shared" si="18"/>
        <v>0</v>
      </c>
      <c r="Z62" s="255">
        <f t="shared" si="18"/>
        <v>0</v>
      </c>
    </row>
    <row r="63" spans="1:27" hidden="1">
      <c r="A63" s="221" t="s">
        <v>184</v>
      </c>
      <c r="B63" s="254" t="e">
        <f ca="1">(B$60*$D$27)/$B$11</f>
        <v>#DIV/0!</v>
      </c>
      <c r="C63" s="254" t="e">
        <f t="shared" ref="C63:Z63" ca="1" si="19">(C$60*$D$27)/C$11</f>
        <v>#DIV/0!</v>
      </c>
      <c r="D63" s="254" t="e">
        <f t="shared" ca="1" si="19"/>
        <v>#DIV/0!</v>
      </c>
      <c r="E63" s="254" t="e">
        <f t="shared" ca="1" si="19"/>
        <v>#DIV/0!</v>
      </c>
      <c r="F63" s="254" t="e">
        <f t="shared" ca="1" si="19"/>
        <v>#DIV/0!</v>
      </c>
      <c r="G63" s="254" t="e">
        <f t="shared" ca="1" si="19"/>
        <v>#DIV/0!</v>
      </c>
      <c r="H63" s="254" t="e">
        <f t="shared" ca="1" si="19"/>
        <v>#DIV/0!</v>
      </c>
      <c r="I63" s="254" t="e">
        <f t="shared" ca="1" si="19"/>
        <v>#DIV/0!</v>
      </c>
      <c r="J63" s="254" t="e">
        <f t="shared" ca="1" si="19"/>
        <v>#DIV/0!</v>
      </c>
      <c r="K63" s="254" t="e">
        <f t="shared" ca="1" si="19"/>
        <v>#DIV/0!</v>
      </c>
      <c r="L63" s="254" t="e">
        <f t="shared" ca="1" si="19"/>
        <v>#DIV/0!</v>
      </c>
      <c r="M63" s="254" t="e">
        <f t="shared" ca="1" si="19"/>
        <v>#DIV/0!</v>
      </c>
      <c r="N63" s="254" t="e">
        <f t="shared" ca="1" si="19"/>
        <v>#DIV/0!</v>
      </c>
      <c r="O63" s="254" t="e">
        <f t="shared" ca="1" si="19"/>
        <v>#DIV/0!</v>
      </c>
      <c r="P63" s="254" t="e">
        <f t="shared" ca="1" si="19"/>
        <v>#DIV/0!</v>
      </c>
      <c r="Q63" s="254" t="e">
        <f t="shared" ca="1" si="19"/>
        <v>#DIV/0!</v>
      </c>
      <c r="R63" s="254" t="e">
        <f t="shared" ca="1" si="19"/>
        <v>#DIV/0!</v>
      </c>
      <c r="S63" s="254" t="e">
        <f t="shared" ca="1" si="19"/>
        <v>#DIV/0!</v>
      </c>
      <c r="T63" s="254" t="e">
        <f t="shared" ca="1" si="19"/>
        <v>#DIV/0!</v>
      </c>
      <c r="U63" s="254" t="e">
        <f t="shared" ca="1" si="19"/>
        <v>#DIV/0!</v>
      </c>
      <c r="V63" s="254" t="e">
        <f t="shared" ca="1" si="19"/>
        <v>#DIV/0!</v>
      </c>
      <c r="W63" s="254" t="e">
        <f t="shared" ca="1" si="19"/>
        <v>#DIV/0!</v>
      </c>
      <c r="X63" s="254" t="e">
        <f t="shared" ca="1" si="19"/>
        <v>#DIV/0!</v>
      </c>
      <c r="Y63" s="254" t="e">
        <f t="shared" ca="1" si="19"/>
        <v>#DIV/0!</v>
      </c>
      <c r="Z63" s="254" t="e">
        <f t="shared" ca="1" si="19"/>
        <v>#DIV/0!</v>
      </c>
    </row>
    <row r="64" spans="1:27" hidden="1">
      <c r="A64" s="221" t="s">
        <v>185</v>
      </c>
      <c r="B64" s="254" t="e">
        <f ca="1">(B$60*$D$26)/$B$12</f>
        <v>#DIV/0!</v>
      </c>
      <c r="C64" s="254" t="e">
        <f t="shared" ref="C64:Z64" ca="1" si="20">(C$60*$D$26)/C$12</f>
        <v>#DIV/0!</v>
      </c>
      <c r="D64" s="254" t="e">
        <f t="shared" ca="1" si="20"/>
        <v>#DIV/0!</v>
      </c>
      <c r="E64" s="254" t="e">
        <f t="shared" ca="1" si="20"/>
        <v>#DIV/0!</v>
      </c>
      <c r="F64" s="254" t="e">
        <f t="shared" ca="1" si="20"/>
        <v>#DIV/0!</v>
      </c>
      <c r="G64" s="254" t="e">
        <f t="shared" ca="1" si="20"/>
        <v>#DIV/0!</v>
      </c>
      <c r="H64" s="254" t="e">
        <f t="shared" ca="1" si="20"/>
        <v>#DIV/0!</v>
      </c>
      <c r="I64" s="254" t="e">
        <f t="shared" ca="1" si="20"/>
        <v>#DIV/0!</v>
      </c>
      <c r="J64" s="254" t="e">
        <f t="shared" ca="1" si="20"/>
        <v>#DIV/0!</v>
      </c>
      <c r="K64" s="254" t="e">
        <f t="shared" ca="1" si="20"/>
        <v>#DIV/0!</v>
      </c>
      <c r="L64" s="254" t="e">
        <f t="shared" ca="1" si="20"/>
        <v>#DIV/0!</v>
      </c>
      <c r="M64" s="254" t="e">
        <f t="shared" ca="1" si="20"/>
        <v>#DIV/0!</v>
      </c>
      <c r="N64" s="254" t="e">
        <f t="shared" ca="1" si="20"/>
        <v>#DIV/0!</v>
      </c>
      <c r="O64" s="254" t="e">
        <f t="shared" ca="1" si="20"/>
        <v>#DIV/0!</v>
      </c>
      <c r="P64" s="254" t="e">
        <f t="shared" ca="1" si="20"/>
        <v>#DIV/0!</v>
      </c>
      <c r="Q64" s="254" t="e">
        <f t="shared" ca="1" si="20"/>
        <v>#DIV/0!</v>
      </c>
      <c r="R64" s="254" t="e">
        <f t="shared" ca="1" si="20"/>
        <v>#DIV/0!</v>
      </c>
      <c r="S64" s="254" t="e">
        <f t="shared" ca="1" si="20"/>
        <v>#DIV/0!</v>
      </c>
      <c r="T64" s="254" t="e">
        <f t="shared" ca="1" si="20"/>
        <v>#DIV/0!</v>
      </c>
      <c r="U64" s="254" t="e">
        <f t="shared" ca="1" si="20"/>
        <v>#DIV/0!</v>
      </c>
      <c r="V64" s="254" t="e">
        <f t="shared" ca="1" si="20"/>
        <v>#DIV/0!</v>
      </c>
      <c r="W64" s="254" t="e">
        <f t="shared" ca="1" si="20"/>
        <v>#DIV/0!</v>
      </c>
      <c r="X64" s="254" t="e">
        <f t="shared" ca="1" si="20"/>
        <v>#DIV/0!</v>
      </c>
      <c r="Y64" s="254" t="e">
        <f t="shared" ca="1" si="20"/>
        <v>#DIV/0!</v>
      </c>
      <c r="Z64" s="254" t="e">
        <f t="shared" ca="1" si="20"/>
        <v>#DIV/0!</v>
      </c>
    </row>
    <row r="65" spans="1:26" hidden="1">
      <c r="A65" s="221" t="s">
        <v>186</v>
      </c>
      <c r="B65" s="254" t="e">
        <f ca="1">(B$60*$D$25)/$B$13</f>
        <v>#DIV/0!</v>
      </c>
      <c r="C65" s="254" t="e">
        <f t="shared" ref="C65:Z65" ca="1" si="21">(C$60*$D$25)/C$13</f>
        <v>#DIV/0!</v>
      </c>
      <c r="D65" s="254" t="e">
        <f t="shared" ca="1" si="21"/>
        <v>#DIV/0!</v>
      </c>
      <c r="E65" s="254" t="e">
        <f t="shared" ca="1" si="21"/>
        <v>#DIV/0!</v>
      </c>
      <c r="F65" s="254" t="e">
        <f t="shared" ca="1" si="21"/>
        <v>#DIV/0!</v>
      </c>
      <c r="G65" s="254" t="e">
        <f t="shared" ca="1" si="21"/>
        <v>#DIV/0!</v>
      </c>
      <c r="H65" s="254" t="e">
        <f t="shared" ca="1" si="21"/>
        <v>#DIV/0!</v>
      </c>
      <c r="I65" s="254" t="e">
        <f t="shared" ca="1" si="21"/>
        <v>#DIV/0!</v>
      </c>
      <c r="J65" s="254" t="e">
        <f t="shared" ca="1" si="21"/>
        <v>#DIV/0!</v>
      </c>
      <c r="K65" s="254" t="e">
        <f t="shared" ca="1" si="21"/>
        <v>#DIV/0!</v>
      </c>
      <c r="L65" s="254" t="e">
        <f t="shared" ca="1" si="21"/>
        <v>#DIV/0!</v>
      </c>
      <c r="M65" s="254" t="e">
        <f t="shared" ca="1" si="21"/>
        <v>#DIV/0!</v>
      </c>
      <c r="N65" s="254" t="e">
        <f t="shared" ca="1" si="21"/>
        <v>#DIV/0!</v>
      </c>
      <c r="O65" s="254" t="e">
        <f t="shared" ca="1" si="21"/>
        <v>#DIV/0!</v>
      </c>
      <c r="P65" s="254" t="e">
        <f t="shared" ca="1" si="21"/>
        <v>#DIV/0!</v>
      </c>
      <c r="Q65" s="254" t="e">
        <f t="shared" ca="1" si="21"/>
        <v>#DIV/0!</v>
      </c>
      <c r="R65" s="254" t="e">
        <f t="shared" ca="1" si="21"/>
        <v>#DIV/0!</v>
      </c>
      <c r="S65" s="254" t="e">
        <f t="shared" ca="1" si="21"/>
        <v>#DIV/0!</v>
      </c>
      <c r="T65" s="254" t="e">
        <f t="shared" ca="1" si="21"/>
        <v>#DIV/0!</v>
      </c>
      <c r="U65" s="254" t="e">
        <f t="shared" ca="1" si="21"/>
        <v>#DIV/0!</v>
      </c>
      <c r="V65" s="254" t="e">
        <f t="shared" ca="1" si="21"/>
        <v>#DIV/0!</v>
      </c>
      <c r="W65" s="254" t="e">
        <f t="shared" ca="1" si="21"/>
        <v>#DIV/0!</v>
      </c>
      <c r="X65" s="254" t="e">
        <f t="shared" ca="1" si="21"/>
        <v>#DIV/0!</v>
      </c>
      <c r="Y65" s="254" t="e">
        <f t="shared" ca="1" si="21"/>
        <v>#DIV/0!</v>
      </c>
      <c r="Z65" s="254" t="e">
        <f t="shared" ca="1" si="21"/>
        <v>#DIV/0!</v>
      </c>
    </row>
    <row r="66" spans="1:26" hidden="1">
      <c r="A66" s="221" t="s">
        <v>187</v>
      </c>
      <c r="B66" s="254" t="e">
        <f t="shared" ref="B66:Z66" ca="1" si="22">SUM(B63:B65)</f>
        <v>#DIV/0!</v>
      </c>
      <c r="C66" s="254" t="e">
        <f t="shared" ca="1" si="22"/>
        <v>#DIV/0!</v>
      </c>
      <c r="D66" s="254" t="e">
        <f t="shared" ca="1" si="22"/>
        <v>#DIV/0!</v>
      </c>
      <c r="E66" s="254" t="e">
        <f t="shared" ca="1" si="22"/>
        <v>#DIV/0!</v>
      </c>
      <c r="F66" s="254" t="e">
        <f t="shared" ca="1" si="22"/>
        <v>#DIV/0!</v>
      </c>
      <c r="G66" s="254" t="e">
        <f t="shared" ca="1" si="22"/>
        <v>#DIV/0!</v>
      </c>
      <c r="H66" s="254" t="e">
        <f t="shared" ca="1" si="22"/>
        <v>#DIV/0!</v>
      </c>
      <c r="I66" s="254" t="e">
        <f t="shared" ca="1" si="22"/>
        <v>#DIV/0!</v>
      </c>
      <c r="J66" s="254" t="e">
        <f t="shared" ca="1" si="22"/>
        <v>#DIV/0!</v>
      </c>
      <c r="K66" s="254" t="e">
        <f t="shared" ca="1" si="22"/>
        <v>#DIV/0!</v>
      </c>
      <c r="L66" s="254" t="e">
        <f t="shared" ca="1" si="22"/>
        <v>#DIV/0!</v>
      </c>
      <c r="M66" s="254" t="e">
        <f t="shared" ca="1" si="22"/>
        <v>#DIV/0!</v>
      </c>
      <c r="N66" s="254" t="e">
        <f t="shared" ca="1" si="22"/>
        <v>#DIV/0!</v>
      </c>
      <c r="O66" s="254" t="e">
        <f t="shared" ca="1" si="22"/>
        <v>#DIV/0!</v>
      </c>
      <c r="P66" s="254" t="e">
        <f t="shared" ca="1" si="22"/>
        <v>#DIV/0!</v>
      </c>
      <c r="Q66" s="254" t="e">
        <f t="shared" ca="1" si="22"/>
        <v>#DIV/0!</v>
      </c>
      <c r="R66" s="254" t="e">
        <f t="shared" ca="1" si="22"/>
        <v>#DIV/0!</v>
      </c>
      <c r="S66" s="254" t="e">
        <f t="shared" ca="1" si="22"/>
        <v>#DIV/0!</v>
      </c>
      <c r="T66" s="254" t="e">
        <f t="shared" ca="1" si="22"/>
        <v>#DIV/0!</v>
      </c>
      <c r="U66" s="254" t="e">
        <f t="shared" ca="1" si="22"/>
        <v>#DIV/0!</v>
      </c>
      <c r="V66" s="254" t="e">
        <f t="shared" ca="1" si="22"/>
        <v>#DIV/0!</v>
      </c>
      <c r="W66" s="254" t="e">
        <f t="shared" ca="1" si="22"/>
        <v>#DIV/0!</v>
      </c>
      <c r="X66" s="254" t="e">
        <f t="shared" ca="1" si="22"/>
        <v>#DIV/0!</v>
      </c>
      <c r="Y66" s="254" t="e">
        <f t="shared" ca="1" si="22"/>
        <v>#DIV/0!</v>
      </c>
      <c r="Z66" s="254" t="e">
        <f t="shared" ca="1" si="22"/>
        <v>#DIV/0!</v>
      </c>
    </row>
    <row r="67" spans="1:26" ht="13.5" hidden="1" thickBot="1">
      <c r="A67" s="36" t="s">
        <v>188</v>
      </c>
      <c r="B67" s="253" t="e">
        <f t="shared" ref="B67:Z67" ca="1" si="23">B66+B62</f>
        <v>#DIV/0!</v>
      </c>
      <c r="C67" s="253" t="e">
        <f t="shared" ca="1" si="23"/>
        <v>#DIV/0!</v>
      </c>
      <c r="D67" s="253" t="e">
        <f t="shared" ca="1" si="23"/>
        <v>#DIV/0!</v>
      </c>
      <c r="E67" s="253" t="e">
        <f t="shared" ca="1" si="23"/>
        <v>#DIV/0!</v>
      </c>
      <c r="F67" s="253" t="e">
        <f t="shared" ca="1" si="23"/>
        <v>#DIV/0!</v>
      </c>
      <c r="G67" s="253" t="e">
        <f t="shared" ca="1" si="23"/>
        <v>#DIV/0!</v>
      </c>
      <c r="H67" s="253" t="e">
        <f t="shared" ca="1" si="23"/>
        <v>#DIV/0!</v>
      </c>
      <c r="I67" s="253" t="e">
        <f t="shared" ca="1" si="23"/>
        <v>#DIV/0!</v>
      </c>
      <c r="J67" s="253" t="e">
        <f t="shared" ca="1" si="23"/>
        <v>#DIV/0!</v>
      </c>
      <c r="K67" s="253" t="e">
        <f t="shared" ca="1" si="23"/>
        <v>#DIV/0!</v>
      </c>
      <c r="L67" s="253" t="e">
        <f t="shared" ca="1" si="23"/>
        <v>#DIV/0!</v>
      </c>
      <c r="M67" s="253" t="e">
        <f t="shared" ca="1" si="23"/>
        <v>#DIV/0!</v>
      </c>
      <c r="N67" s="253" t="e">
        <f t="shared" ca="1" si="23"/>
        <v>#DIV/0!</v>
      </c>
      <c r="O67" s="253" t="e">
        <f t="shared" ca="1" si="23"/>
        <v>#DIV/0!</v>
      </c>
      <c r="P67" s="253" t="e">
        <f t="shared" ca="1" si="23"/>
        <v>#DIV/0!</v>
      </c>
      <c r="Q67" s="253" t="e">
        <f t="shared" ca="1" si="23"/>
        <v>#DIV/0!</v>
      </c>
      <c r="R67" s="253" t="e">
        <f t="shared" ca="1" si="23"/>
        <v>#DIV/0!</v>
      </c>
      <c r="S67" s="253" t="e">
        <f t="shared" ca="1" si="23"/>
        <v>#DIV/0!</v>
      </c>
      <c r="T67" s="253" t="e">
        <f t="shared" ca="1" si="23"/>
        <v>#DIV/0!</v>
      </c>
      <c r="U67" s="253" t="e">
        <f t="shared" ca="1" si="23"/>
        <v>#DIV/0!</v>
      </c>
      <c r="V67" s="253" t="e">
        <f t="shared" ca="1" si="23"/>
        <v>#DIV/0!</v>
      </c>
      <c r="W67" s="253" t="e">
        <f t="shared" ca="1" si="23"/>
        <v>#DIV/0!</v>
      </c>
      <c r="X67" s="253" t="e">
        <f t="shared" ca="1" si="23"/>
        <v>#DIV/0!</v>
      </c>
      <c r="Y67" s="253" t="e">
        <f t="shared" ca="1" si="23"/>
        <v>#DIV/0!</v>
      </c>
      <c r="Z67" s="253" t="e">
        <f t="shared" ca="1" si="23"/>
        <v>#DIV/0!</v>
      </c>
    </row>
    <row r="68" spans="1:26" ht="13.5" hidden="1" thickTop="1">
      <c r="B68" s="42"/>
      <c r="C68" s="42"/>
      <c r="D68" s="42"/>
      <c r="E68" s="42"/>
      <c r="F68" s="42"/>
      <c r="G68" s="42"/>
      <c r="H68" s="42"/>
      <c r="I68" s="42"/>
      <c r="J68" s="42"/>
      <c r="K68" s="42"/>
      <c r="L68" s="42"/>
      <c r="M68" s="42"/>
      <c r="N68" s="42"/>
      <c r="O68" s="42"/>
      <c r="P68" s="42"/>
      <c r="Q68" s="42"/>
      <c r="R68" s="42"/>
      <c r="S68" s="42"/>
      <c r="T68" s="42"/>
      <c r="U68" s="42"/>
      <c r="V68" s="42"/>
      <c r="W68" s="42"/>
      <c r="X68" s="42"/>
      <c r="Y68" s="42"/>
      <c r="Z68" s="42"/>
    </row>
    <row r="69" spans="1:26" hidden="1">
      <c r="B69" s="42"/>
      <c r="C69" s="42"/>
      <c r="D69" s="42"/>
      <c r="E69" s="42"/>
      <c r="F69" s="42"/>
      <c r="G69" s="42"/>
      <c r="H69" s="42"/>
      <c r="I69" s="42"/>
      <c r="J69" s="42"/>
      <c r="K69" s="42"/>
      <c r="L69" s="42"/>
      <c r="M69" s="42"/>
      <c r="N69" s="42"/>
      <c r="O69" s="42"/>
      <c r="P69" s="42"/>
      <c r="Q69" s="42"/>
      <c r="R69" s="42"/>
      <c r="S69" s="42"/>
      <c r="T69" s="42"/>
      <c r="U69" s="42"/>
      <c r="V69" s="42"/>
      <c r="W69" s="42"/>
      <c r="X69" s="42"/>
      <c r="Y69" s="42"/>
      <c r="Z69" s="42"/>
    </row>
    <row r="70" spans="1:26" hidden="1">
      <c r="A70" s="36" t="s">
        <v>189</v>
      </c>
      <c r="B70" s="49" t="e">
        <f t="shared" ref="B70:Z70" ca="1" si="24">B53/B$14</f>
        <v>#DIV/0!</v>
      </c>
      <c r="C70" s="49" t="e">
        <f t="shared" ca="1" si="24"/>
        <v>#DIV/0!</v>
      </c>
      <c r="D70" s="49" t="e">
        <f t="shared" ca="1" si="24"/>
        <v>#DIV/0!</v>
      </c>
      <c r="E70" s="49" t="e">
        <f t="shared" ca="1" si="24"/>
        <v>#DIV/0!</v>
      </c>
      <c r="F70" s="49" t="e">
        <f t="shared" ca="1" si="24"/>
        <v>#DIV/0!</v>
      </c>
      <c r="G70" s="49" t="e">
        <f t="shared" ca="1" si="24"/>
        <v>#DIV/0!</v>
      </c>
      <c r="H70" s="49" t="e">
        <f t="shared" ca="1" si="24"/>
        <v>#DIV/0!</v>
      </c>
      <c r="I70" s="49" t="e">
        <f t="shared" ca="1" si="24"/>
        <v>#DIV/0!</v>
      </c>
      <c r="J70" s="49" t="e">
        <f t="shared" ca="1" si="24"/>
        <v>#DIV/0!</v>
      </c>
      <c r="K70" s="49" t="e">
        <f t="shared" ca="1" si="24"/>
        <v>#DIV/0!</v>
      </c>
      <c r="L70" s="49" t="e">
        <f t="shared" ca="1" si="24"/>
        <v>#DIV/0!</v>
      </c>
      <c r="M70" s="49" t="e">
        <f t="shared" ca="1" si="24"/>
        <v>#DIV/0!</v>
      </c>
      <c r="N70" s="49" t="e">
        <f t="shared" ca="1" si="24"/>
        <v>#DIV/0!</v>
      </c>
      <c r="O70" s="49" t="e">
        <f t="shared" ca="1" si="24"/>
        <v>#DIV/0!</v>
      </c>
      <c r="P70" s="49" t="e">
        <f t="shared" ca="1" si="24"/>
        <v>#DIV/0!</v>
      </c>
      <c r="Q70" s="49" t="e">
        <f t="shared" ca="1" si="24"/>
        <v>#DIV/0!</v>
      </c>
      <c r="R70" s="49" t="e">
        <f t="shared" ca="1" si="24"/>
        <v>#DIV/0!</v>
      </c>
      <c r="S70" s="49" t="e">
        <f t="shared" ca="1" si="24"/>
        <v>#DIV/0!</v>
      </c>
      <c r="T70" s="49" t="e">
        <f t="shared" ca="1" si="24"/>
        <v>#DIV/0!</v>
      </c>
      <c r="U70" s="49" t="e">
        <f t="shared" ca="1" si="24"/>
        <v>#DIV/0!</v>
      </c>
      <c r="V70" s="49" t="e">
        <f t="shared" ca="1" si="24"/>
        <v>#DIV/0!</v>
      </c>
      <c r="W70" s="49" t="e">
        <f t="shared" ca="1" si="24"/>
        <v>#DIV/0!</v>
      </c>
      <c r="X70" s="49" t="e">
        <f t="shared" ca="1" si="24"/>
        <v>#DIV/0!</v>
      </c>
      <c r="Y70" s="49" t="e">
        <f t="shared" ca="1" si="24"/>
        <v>#DIV/0!</v>
      </c>
      <c r="Z70" s="49" t="e">
        <f t="shared" ca="1" si="24"/>
        <v>#DIV/0!</v>
      </c>
    </row>
    <row r="71" spans="1:26" hidden="1"/>
    <row r="74" spans="1:26" s="57" customFormat="1"/>
    <row r="75" spans="1:26">
      <c r="A75" s="41" t="s">
        <v>545</v>
      </c>
      <c r="B75" s="37"/>
    </row>
    <row r="76" spans="1:26">
      <c r="B76" s="242" t="s">
        <v>114</v>
      </c>
      <c r="C76" s="242" t="s">
        <v>76</v>
      </c>
      <c r="D76" s="242" t="s">
        <v>115</v>
      </c>
    </row>
    <row r="77" spans="1:26">
      <c r="A77" s="240" t="s">
        <v>133</v>
      </c>
      <c r="B77" s="238">
        <f>SUM(C80:C82)</f>
        <v>0</v>
      </c>
      <c r="C77" s="223" t="e">
        <f ca="1">SUM(C83:C84)</f>
        <v>#DIV/0!</v>
      </c>
      <c r="D77" s="223" t="e">
        <f ca="1">SUM(B77:C77)</f>
        <v>#DIV/0!</v>
      </c>
      <c r="F77" s="37" t="e">
        <f ca="1">D77*6</f>
        <v>#DIV/0!</v>
      </c>
      <c r="G77" s="36" t="e">
        <f ca="1">F77/D22</f>
        <v>#DIV/0!</v>
      </c>
    </row>
    <row r="78" spans="1:26">
      <c r="B78" s="37"/>
      <c r="C78" s="37"/>
      <c r="D78" s="37"/>
    </row>
    <row r="79" spans="1:26" ht="25.5">
      <c r="A79" s="240" t="s">
        <v>196</v>
      </c>
      <c r="B79" s="241" t="s">
        <v>116</v>
      </c>
      <c r="C79" s="241" t="s">
        <v>117</v>
      </c>
      <c r="D79" s="241" t="s">
        <v>118</v>
      </c>
      <c r="E79" s="241" t="s">
        <v>120</v>
      </c>
    </row>
    <row r="80" spans="1:26">
      <c r="A80" s="221" t="s">
        <v>67</v>
      </c>
      <c r="B80" s="222">
        <f>'Performance Failure Scenarios'!AZ5</f>
        <v>0</v>
      </c>
      <c r="C80" s="223">
        <f>B80*B11</f>
        <v>0</v>
      </c>
      <c r="D80" s="224" t="e">
        <f ca="1">C80/($D$77)</f>
        <v>#DIV/0!</v>
      </c>
      <c r="E80" s="224" t="e">
        <f>B80/$B$85</f>
        <v>#DIV/0!</v>
      </c>
    </row>
    <row r="81" spans="1:26">
      <c r="A81" s="221" t="s">
        <v>68</v>
      </c>
      <c r="B81" s="222">
        <f>'Performance Failure Scenarios'!AZ4</f>
        <v>0</v>
      </c>
      <c r="C81" s="223">
        <f>B81*B12</f>
        <v>0</v>
      </c>
      <c r="D81" s="224" t="e">
        <f ca="1">C81/($D$77)</f>
        <v>#DIV/0!</v>
      </c>
      <c r="E81" s="224" t="e">
        <f>B81/$B$85</f>
        <v>#DIV/0!</v>
      </c>
    </row>
    <row r="82" spans="1:26">
      <c r="A82" s="221" t="s">
        <v>69</v>
      </c>
      <c r="B82" s="222">
        <f>'Performance Failure Scenarios'!AZ3</f>
        <v>0</v>
      </c>
      <c r="C82" s="223">
        <f>B82*B13</f>
        <v>0</v>
      </c>
      <c r="D82" s="224" t="e">
        <f ca="1">C82/($D$77)</f>
        <v>#DIV/0!</v>
      </c>
      <c r="E82" s="224" t="e">
        <f>B82/$B$85</f>
        <v>#DIV/0!</v>
      </c>
    </row>
    <row r="83" spans="1:26">
      <c r="A83" s="221" t="s">
        <v>204</v>
      </c>
      <c r="B83" s="225">
        <f>'Availability Scenarios'!E13</f>
        <v>0</v>
      </c>
      <c r="C83" s="223" t="e">
        <f ca="1">'Availability Scenarios'!X20</f>
        <v>#DIV/0!</v>
      </c>
      <c r="D83" s="224" t="e">
        <f ca="1">C83/($D$77)</f>
        <v>#DIV/0!</v>
      </c>
    </row>
    <row r="84" spans="1:26">
      <c r="A84" s="221" t="s">
        <v>200</v>
      </c>
      <c r="B84" s="225">
        <f>'Availability Scenarios'!E19</f>
        <v>0</v>
      </c>
      <c r="C84" s="223" t="e">
        <f ca="1">'Availability Scenarios'!X26</f>
        <v>#DIV/0!</v>
      </c>
      <c r="D84" s="224" t="e">
        <f ca="1">C84/($D$77)</f>
        <v>#DIV/0!</v>
      </c>
    </row>
    <row r="85" spans="1:26">
      <c r="A85" s="243" t="s">
        <v>100</v>
      </c>
      <c r="B85" s="244">
        <f>SUM(B80:B84)</f>
        <v>0</v>
      </c>
      <c r="C85" s="37"/>
    </row>
    <row r="86" spans="1:26">
      <c r="A86" s="243" t="s">
        <v>234</v>
      </c>
      <c r="B86" s="245">
        <f>SUM(B80:B82)</f>
        <v>0</v>
      </c>
      <c r="C86" s="37"/>
    </row>
    <row r="87" spans="1:26">
      <c r="A87" s="41" t="s">
        <v>197</v>
      </c>
    </row>
    <row r="89" spans="1:26">
      <c r="A89" s="246"/>
      <c r="B89" s="246"/>
      <c r="E89" s="55"/>
      <c r="F89" s="55"/>
      <c r="G89" s="56"/>
    </row>
    <row r="90" spans="1:26">
      <c r="A90" s="250" t="s">
        <v>542</v>
      </c>
      <c r="B90" s="249" t="e">
        <f ca="1">B104/B95</f>
        <v>#DIV/0!</v>
      </c>
      <c r="C90" s="556" t="s">
        <v>123</v>
      </c>
      <c r="D90" s="556"/>
      <c r="E90" s="55"/>
      <c r="F90" s="55"/>
      <c r="G90" s="56"/>
    </row>
    <row r="91" spans="1:26">
      <c r="A91" s="250" t="s">
        <v>544</v>
      </c>
      <c r="B91" s="248" t="e">
        <f ca="1">M104/M95</f>
        <v>#DIV/0!</v>
      </c>
      <c r="C91" s="556" t="s">
        <v>123</v>
      </c>
      <c r="D91" s="556"/>
    </row>
    <row r="94" spans="1:26">
      <c r="A94" s="240" t="s">
        <v>121</v>
      </c>
      <c r="B94" s="240">
        <v>1</v>
      </c>
      <c r="C94" s="240">
        <v>2</v>
      </c>
      <c r="D94" s="240">
        <v>3</v>
      </c>
      <c r="E94" s="240">
        <v>4</v>
      </c>
      <c r="F94" s="240">
        <v>5</v>
      </c>
      <c r="G94" s="240">
        <v>6</v>
      </c>
      <c r="H94" s="240">
        <v>7</v>
      </c>
      <c r="I94" s="240">
        <v>8</v>
      </c>
      <c r="J94" s="240">
        <v>9</v>
      </c>
      <c r="K94" s="240">
        <v>10</v>
      </c>
      <c r="L94" s="240">
        <v>11</v>
      </c>
      <c r="M94" s="240">
        <v>12</v>
      </c>
      <c r="N94" s="240">
        <v>13</v>
      </c>
      <c r="O94" s="240">
        <v>14</v>
      </c>
      <c r="P94" s="240">
        <v>15</v>
      </c>
      <c r="Q94" s="240">
        <v>16</v>
      </c>
      <c r="R94" s="240">
        <v>17</v>
      </c>
      <c r="S94" s="240">
        <v>18</v>
      </c>
      <c r="T94" s="240">
        <v>19</v>
      </c>
      <c r="U94" s="240">
        <v>20</v>
      </c>
      <c r="V94" s="240">
        <v>21</v>
      </c>
      <c r="W94" s="240">
        <v>22</v>
      </c>
      <c r="X94" s="240">
        <v>23</v>
      </c>
      <c r="Y94" s="240">
        <v>24</v>
      </c>
      <c r="Z94" s="240">
        <v>25</v>
      </c>
    </row>
    <row r="95" spans="1:26">
      <c r="A95" s="240" t="s">
        <v>122</v>
      </c>
      <c r="B95" s="223">
        <f>$B$6</f>
        <v>0</v>
      </c>
      <c r="C95" s="223">
        <f t="shared" ref="C95:Z95" si="25">C96+C97</f>
        <v>0</v>
      </c>
      <c r="D95" s="223">
        <f t="shared" si="25"/>
        <v>0</v>
      </c>
      <c r="E95" s="223">
        <f t="shared" si="25"/>
        <v>0</v>
      </c>
      <c r="F95" s="223">
        <f t="shared" si="25"/>
        <v>0</v>
      </c>
      <c r="G95" s="223">
        <f t="shared" si="25"/>
        <v>0</v>
      </c>
      <c r="H95" s="223">
        <f t="shared" si="25"/>
        <v>0</v>
      </c>
      <c r="I95" s="223">
        <f t="shared" si="25"/>
        <v>0</v>
      </c>
      <c r="J95" s="223">
        <f t="shared" si="25"/>
        <v>0</v>
      </c>
      <c r="K95" s="223">
        <f t="shared" si="25"/>
        <v>0</v>
      </c>
      <c r="L95" s="223">
        <f t="shared" si="25"/>
        <v>0</v>
      </c>
      <c r="M95" s="223">
        <f t="shared" si="25"/>
        <v>0</v>
      </c>
      <c r="N95" s="223">
        <f t="shared" si="25"/>
        <v>0</v>
      </c>
      <c r="O95" s="223">
        <f t="shared" si="25"/>
        <v>0</v>
      </c>
      <c r="P95" s="223">
        <f t="shared" si="25"/>
        <v>0</v>
      </c>
      <c r="Q95" s="223">
        <f t="shared" si="25"/>
        <v>0</v>
      </c>
      <c r="R95" s="223">
        <f t="shared" si="25"/>
        <v>0</v>
      </c>
      <c r="S95" s="223">
        <f t="shared" si="25"/>
        <v>0</v>
      </c>
      <c r="T95" s="223">
        <f t="shared" si="25"/>
        <v>0</v>
      </c>
      <c r="U95" s="223">
        <f t="shared" si="25"/>
        <v>0</v>
      </c>
      <c r="V95" s="223">
        <f t="shared" si="25"/>
        <v>0</v>
      </c>
      <c r="W95" s="223">
        <f t="shared" si="25"/>
        <v>0</v>
      </c>
      <c r="X95" s="223">
        <f t="shared" si="25"/>
        <v>0</v>
      </c>
      <c r="Y95" s="223">
        <f t="shared" si="25"/>
        <v>0</v>
      </c>
      <c r="Z95" s="223">
        <f t="shared" si="25"/>
        <v>0</v>
      </c>
    </row>
    <row r="96" spans="1:26">
      <c r="A96" s="240" t="s">
        <v>167</v>
      </c>
      <c r="B96" s="223">
        <f>B95-B97</f>
        <v>0</v>
      </c>
      <c r="C96" s="223">
        <f t="shared" ref="C96:Z96" si="26">B96</f>
        <v>0</v>
      </c>
      <c r="D96" s="223">
        <f t="shared" si="26"/>
        <v>0</v>
      </c>
      <c r="E96" s="223">
        <f t="shared" si="26"/>
        <v>0</v>
      </c>
      <c r="F96" s="223">
        <f t="shared" si="26"/>
        <v>0</v>
      </c>
      <c r="G96" s="223">
        <f t="shared" si="26"/>
        <v>0</v>
      </c>
      <c r="H96" s="223">
        <f t="shared" si="26"/>
        <v>0</v>
      </c>
      <c r="I96" s="223">
        <f t="shared" si="26"/>
        <v>0</v>
      </c>
      <c r="J96" s="223">
        <f t="shared" si="26"/>
        <v>0</v>
      </c>
      <c r="K96" s="223">
        <f t="shared" si="26"/>
        <v>0</v>
      </c>
      <c r="L96" s="223">
        <f t="shared" si="26"/>
        <v>0</v>
      </c>
      <c r="M96" s="223">
        <f t="shared" si="26"/>
        <v>0</v>
      </c>
      <c r="N96" s="223">
        <f t="shared" si="26"/>
        <v>0</v>
      </c>
      <c r="O96" s="223">
        <f t="shared" si="26"/>
        <v>0</v>
      </c>
      <c r="P96" s="223">
        <f t="shared" si="26"/>
        <v>0</v>
      </c>
      <c r="Q96" s="223">
        <f t="shared" si="26"/>
        <v>0</v>
      </c>
      <c r="R96" s="223">
        <f t="shared" si="26"/>
        <v>0</v>
      </c>
      <c r="S96" s="223">
        <f t="shared" si="26"/>
        <v>0</v>
      </c>
      <c r="T96" s="223">
        <f t="shared" si="26"/>
        <v>0</v>
      </c>
      <c r="U96" s="223">
        <f t="shared" si="26"/>
        <v>0</v>
      </c>
      <c r="V96" s="223">
        <f t="shared" si="26"/>
        <v>0</v>
      </c>
      <c r="W96" s="223">
        <f t="shared" si="26"/>
        <v>0</v>
      </c>
      <c r="X96" s="223">
        <f t="shared" si="26"/>
        <v>0</v>
      </c>
      <c r="Y96" s="223">
        <f t="shared" si="26"/>
        <v>0</v>
      </c>
      <c r="Z96" s="223">
        <f t="shared" si="26"/>
        <v>0</v>
      </c>
    </row>
    <row r="97" spans="1:26">
      <c r="A97" s="240" t="s">
        <v>168</v>
      </c>
      <c r="B97" s="223">
        <f>B95*$B$7</f>
        <v>0</v>
      </c>
      <c r="C97" s="223">
        <f t="shared" ref="C97:Z97" si="27">B97*(1+$B$8)</f>
        <v>0</v>
      </c>
      <c r="D97" s="223">
        <f t="shared" si="27"/>
        <v>0</v>
      </c>
      <c r="E97" s="223">
        <f t="shared" si="27"/>
        <v>0</v>
      </c>
      <c r="F97" s="223">
        <f t="shared" si="27"/>
        <v>0</v>
      </c>
      <c r="G97" s="223">
        <f t="shared" si="27"/>
        <v>0</v>
      </c>
      <c r="H97" s="223">
        <f t="shared" si="27"/>
        <v>0</v>
      </c>
      <c r="I97" s="223">
        <f t="shared" si="27"/>
        <v>0</v>
      </c>
      <c r="J97" s="223">
        <f t="shared" si="27"/>
        <v>0</v>
      </c>
      <c r="K97" s="223">
        <f t="shared" si="27"/>
        <v>0</v>
      </c>
      <c r="L97" s="223">
        <f t="shared" si="27"/>
        <v>0</v>
      </c>
      <c r="M97" s="223">
        <f t="shared" si="27"/>
        <v>0</v>
      </c>
      <c r="N97" s="223">
        <f t="shared" si="27"/>
        <v>0</v>
      </c>
      <c r="O97" s="223">
        <f t="shared" si="27"/>
        <v>0</v>
      </c>
      <c r="P97" s="223">
        <f t="shared" si="27"/>
        <v>0</v>
      </c>
      <c r="Q97" s="223">
        <f t="shared" si="27"/>
        <v>0</v>
      </c>
      <c r="R97" s="223">
        <f t="shared" si="27"/>
        <v>0</v>
      </c>
      <c r="S97" s="223">
        <f t="shared" si="27"/>
        <v>0</v>
      </c>
      <c r="T97" s="223">
        <f t="shared" si="27"/>
        <v>0</v>
      </c>
      <c r="U97" s="223">
        <f t="shared" si="27"/>
        <v>0</v>
      </c>
      <c r="V97" s="223">
        <f t="shared" si="27"/>
        <v>0</v>
      </c>
      <c r="W97" s="223">
        <f t="shared" si="27"/>
        <v>0</v>
      </c>
      <c r="X97" s="223">
        <f t="shared" si="27"/>
        <v>0</v>
      </c>
      <c r="Y97" s="223">
        <f t="shared" si="27"/>
        <v>0</v>
      </c>
      <c r="Z97" s="223">
        <f t="shared" si="27"/>
        <v>0</v>
      </c>
    </row>
    <row r="98" spans="1:26">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c r="A99" s="41" t="s">
        <v>177</v>
      </c>
    </row>
    <row r="100" spans="1:26">
      <c r="A100" s="240" t="s">
        <v>114</v>
      </c>
      <c r="B100" s="223">
        <f>$B$77</f>
        <v>0</v>
      </c>
      <c r="C100" s="251">
        <f t="shared" ref="C100:Z100" si="28">B100*(1+$B$8)</f>
        <v>0</v>
      </c>
      <c r="D100" s="251">
        <f t="shared" si="28"/>
        <v>0</v>
      </c>
      <c r="E100" s="251">
        <f t="shared" si="28"/>
        <v>0</v>
      </c>
      <c r="F100" s="251">
        <f t="shared" si="28"/>
        <v>0</v>
      </c>
      <c r="G100" s="251">
        <f t="shared" si="28"/>
        <v>0</v>
      </c>
      <c r="H100" s="251">
        <f t="shared" si="28"/>
        <v>0</v>
      </c>
      <c r="I100" s="251">
        <f t="shared" si="28"/>
        <v>0</v>
      </c>
      <c r="J100" s="251">
        <f t="shared" si="28"/>
        <v>0</v>
      </c>
      <c r="K100" s="251">
        <f t="shared" si="28"/>
        <v>0</v>
      </c>
      <c r="L100" s="251">
        <f t="shared" si="28"/>
        <v>0</v>
      </c>
      <c r="M100" s="251">
        <f t="shared" si="28"/>
        <v>0</v>
      </c>
      <c r="N100" s="251">
        <f t="shared" si="28"/>
        <v>0</v>
      </c>
      <c r="O100" s="251">
        <f t="shared" si="28"/>
        <v>0</v>
      </c>
      <c r="P100" s="251">
        <f t="shared" si="28"/>
        <v>0</v>
      </c>
      <c r="Q100" s="251">
        <f t="shared" si="28"/>
        <v>0</v>
      </c>
      <c r="R100" s="251">
        <f t="shared" si="28"/>
        <v>0</v>
      </c>
      <c r="S100" s="251">
        <f t="shared" si="28"/>
        <v>0</v>
      </c>
      <c r="T100" s="251">
        <f t="shared" si="28"/>
        <v>0</v>
      </c>
      <c r="U100" s="251">
        <f t="shared" si="28"/>
        <v>0</v>
      </c>
      <c r="V100" s="251">
        <f t="shared" si="28"/>
        <v>0</v>
      </c>
      <c r="W100" s="251">
        <f t="shared" si="28"/>
        <v>0</v>
      </c>
      <c r="X100" s="251">
        <f t="shared" si="28"/>
        <v>0</v>
      </c>
      <c r="Y100" s="251">
        <f t="shared" si="28"/>
        <v>0</v>
      </c>
      <c r="Z100" s="251">
        <f t="shared" si="28"/>
        <v>0</v>
      </c>
    </row>
    <row r="101" spans="1:26">
      <c r="A101" s="240" t="s">
        <v>76</v>
      </c>
      <c r="B101" s="223" t="e">
        <f ca="1">C77</f>
        <v>#DIV/0!</v>
      </c>
      <c r="C101" s="223" t="e">
        <f t="shared" ref="C101:Z101" ca="1" si="29">(((B101-($B$48*(1-$B$7)))*(1+$B$8))+($B$48*(1-$B$7)))</f>
        <v>#DIV/0!</v>
      </c>
      <c r="D101" s="223" t="e">
        <f t="shared" ca="1" si="29"/>
        <v>#DIV/0!</v>
      </c>
      <c r="E101" s="223" t="e">
        <f t="shared" ca="1" si="29"/>
        <v>#DIV/0!</v>
      </c>
      <c r="F101" s="223" t="e">
        <f t="shared" ca="1" si="29"/>
        <v>#DIV/0!</v>
      </c>
      <c r="G101" s="223" t="e">
        <f t="shared" ca="1" si="29"/>
        <v>#DIV/0!</v>
      </c>
      <c r="H101" s="223" t="e">
        <f t="shared" ca="1" si="29"/>
        <v>#DIV/0!</v>
      </c>
      <c r="I101" s="223" t="e">
        <f t="shared" ca="1" si="29"/>
        <v>#DIV/0!</v>
      </c>
      <c r="J101" s="223" t="e">
        <f t="shared" ca="1" si="29"/>
        <v>#DIV/0!</v>
      </c>
      <c r="K101" s="223" t="e">
        <f t="shared" ca="1" si="29"/>
        <v>#DIV/0!</v>
      </c>
      <c r="L101" s="223" t="e">
        <f t="shared" ca="1" si="29"/>
        <v>#DIV/0!</v>
      </c>
      <c r="M101" s="223" t="e">
        <f t="shared" ca="1" si="29"/>
        <v>#DIV/0!</v>
      </c>
      <c r="N101" s="223" t="e">
        <f t="shared" ca="1" si="29"/>
        <v>#DIV/0!</v>
      </c>
      <c r="O101" s="223" t="e">
        <f t="shared" ca="1" si="29"/>
        <v>#DIV/0!</v>
      </c>
      <c r="P101" s="223" t="e">
        <f t="shared" ca="1" si="29"/>
        <v>#DIV/0!</v>
      </c>
      <c r="Q101" s="223" t="e">
        <f t="shared" ca="1" si="29"/>
        <v>#DIV/0!</v>
      </c>
      <c r="R101" s="223" t="e">
        <f t="shared" ca="1" si="29"/>
        <v>#DIV/0!</v>
      </c>
      <c r="S101" s="223" t="e">
        <f t="shared" ca="1" si="29"/>
        <v>#DIV/0!</v>
      </c>
      <c r="T101" s="223" t="e">
        <f t="shared" ca="1" si="29"/>
        <v>#DIV/0!</v>
      </c>
      <c r="U101" s="223" t="e">
        <f t="shared" ca="1" si="29"/>
        <v>#DIV/0!</v>
      </c>
      <c r="V101" s="223" t="e">
        <f t="shared" ca="1" si="29"/>
        <v>#DIV/0!</v>
      </c>
      <c r="W101" s="223" t="e">
        <f t="shared" ca="1" si="29"/>
        <v>#DIV/0!</v>
      </c>
      <c r="X101" s="223" t="e">
        <f t="shared" ca="1" si="29"/>
        <v>#DIV/0!</v>
      </c>
      <c r="Y101" s="223" t="e">
        <f t="shared" ca="1" si="29"/>
        <v>#DIV/0!</v>
      </c>
      <c r="Z101" s="223" t="e">
        <f t="shared" ca="1" si="29"/>
        <v>#DIV/0!</v>
      </c>
    </row>
    <row r="102" spans="1:26">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c r="A104" s="240" t="s">
        <v>178</v>
      </c>
      <c r="B104" s="223" t="e">
        <f t="shared" ref="B104:Z104" ca="1" si="30">SUM(B100:B101)</f>
        <v>#DIV/0!</v>
      </c>
      <c r="C104" s="223" t="e">
        <f t="shared" ca="1" si="30"/>
        <v>#DIV/0!</v>
      </c>
      <c r="D104" s="223" t="e">
        <f t="shared" ca="1" si="30"/>
        <v>#DIV/0!</v>
      </c>
      <c r="E104" s="223" t="e">
        <f t="shared" ca="1" si="30"/>
        <v>#DIV/0!</v>
      </c>
      <c r="F104" s="223" t="e">
        <f t="shared" ca="1" si="30"/>
        <v>#DIV/0!</v>
      </c>
      <c r="G104" s="223" t="e">
        <f t="shared" ca="1" si="30"/>
        <v>#DIV/0!</v>
      </c>
      <c r="H104" s="223" t="e">
        <f t="shared" ca="1" si="30"/>
        <v>#DIV/0!</v>
      </c>
      <c r="I104" s="223" t="e">
        <f t="shared" ca="1" si="30"/>
        <v>#DIV/0!</v>
      </c>
      <c r="J104" s="223" t="e">
        <f t="shared" ca="1" si="30"/>
        <v>#DIV/0!</v>
      </c>
      <c r="K104" s="223" t="e">
        <f t="shared" ca="1" si="30"/>
        <v>#DIV/0!</v>
      </c>
      <c r="L104" s="223" t="e">
        <f t="shared" ca="1" si="30"/>
        <v>#DIV/0!</v>
      </c>
      <c r="M104" s="223" t="e">
        <f t="shared" ca="1" si="30"/>
        <v>#DIV/0!</v>
      </c>
      <c r="N104" s="223" t="e">
        <f t="shared" ca="1" si="30"/>
        <v>#DIV/0!</v>
      </c>
      <c r="O104" s="223" t="e">
        <f t="shared" ca="1" si="30"/>
        <v>#DIV/0!</v>
      </c>
      <c r="P104" s="223" t="e">
        <f t="shared" ca="1" si="30"/>
        <v>#DIV/0!</v>
      </c>
      <c r="Q104" s="223" t="e">
        <f t="shared" ca="1" si="30"/>
        <v>#DIV/0!</v>
      </c>
      <c r="R104" s="223" t="e">
        <f t="shared" ca="1" si="30"/>
        <v>#DIV/0!</v>
      </c>
      <c r="S104" s="223" t="e">
        <f t="shared" ca="1" si="30"/>
        <v>#DIV/0!</v>
      </c>
      <c r="T104" s="223" t="e">
        <f t="shared" ca="1" si="30"/>
        <v>#DIV/0!</v>
      </c>
      <c r="U104" s="223" t="e">
        <f t="shared" ca="1" si="30"/>
        <v>#DIV/0!</v>
      </c>
      <c r="V104" s="223" t="e">
        <f t="shared" ca="1" si="30"/>
        <v>#DIV/0!</v>
      </c>
      <c r="W104" s="223" t="e">
        <f t="shared" ca="1" si="30"/>
        <v>#DIV/0!</v>
      </c>
      <c r="X104" s="223" t="e">
        <f t="shared" ca="1" si="30"/>
        <v>#DIV/0!</v>
      </c>
      <c r="Y104" s="223" t="e">
        <f t="shared" ca="1" si="30"/>
        <v>#DIV/0!</v>
      </c>
      <c r="Z104" s="223" t="e">
        <f t="shared" ca="1" si="30"/>
        <v>#DIV/0!</v>
      </c>
    </row>
    <row r="105" spans="1:26">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idden="1">
      <c r="A106" s="36" t="s">
        <v>179</v>
      </c>
      <c r="B106" s="37" t="e">
        <f ca="1">B95*$B$91</f>
        <v>#DIV/0!</v>
      </c>
      <c r="C106" s="37" t="e">
        <f t="shared" ref="C106:Z106" ca="1" si="31">C95*$B$91</f>
        <v>#DIV/0!</v>
      </c>
      <c r="D106" s="37" t="e">
        <f t="shared" ca="1" si="31"/>
        <v>#DIV/0!</v>
      </c>
      <c r="E106" s="37" t="e">
        <f t="shared" ca="1" si="31"/>
        <v>#DIV/0!</v>
      </c>
      <c r="F106" s="37" t="e">
        <f t="shared" ca="1" si="31"/>
        <v>#DIV/0!</v>
      </c>
      <c r="G106" s="37" t="e">
        <f t="shared" ca="1" si="31"/>
        <v>#DIV/0!</v>
      </c>
      <c r="H106" s="37" t="e">
        <f t="shared" ca="1" si="31"/>
        <v>#DIV/0!</v>
      </c>
      <c r="I106" s="37" t="e">
        <f t="shared" ca="1" si="31"/>
        <v>#DIV/0!</v>
      </c>
      <c r="J106" s="37" t="e">
        <f t="shared" ca="1" si="31"/>
        <v>#DIV/0!</v>
      </c>
      <c r="K106" s="37" t="e">
        <f t="shared" ca="1" si="31"/>
        <v>#DIV/0!</v>
      </c>
      <c r="L106" s="37" t="e">
        <f t="shared" ca="1" si="31"/>
        <v>#DIV/0!</v>
      </c>
      <c r="M106" s="37" t="e">
        <f t="shared" ca="1" si="31"/>
        <v>#DIV/0!</v>
      </c>
      <c r="N106" s="37" t="e">
        <f t="shared" ca="1" si="31"/>
        <v>#DIV/0!</v>
      </c>
      <c r="O106" s="37" t="e">
        <f t="shared" ca="1" si="31"/>
        <v>#DIV/0!</v>
      </c>
      <c r="P106" s="37" t="e">
        <f t="shared" ca="1" si="31"/>
        <v>#DIV/0!</v>
      </c>
      <c r="Q106" s="37" t="e">
        <f t="shared" ca="1" si="31"/>
        <v>#DIV/0!</v>
      </c>
      <c r="R106" s="37" t="e">
        <f t="shared" ca="1" si="31"/>
        <v>#DIV/0!</v>
      </c>
      <c r="S106" s="37" t="e">
        <f t="shared" ca="1" si="31"/>
        <v>#DIV/0!</v>
      </c>
      <c r="T106" s="37" t="e">
        <f t="shared" ca="1" si="31"/>
        <v>#DIV/0!</v>
      </c>
      <c r="U106" s="37" t="e">
        <f t="shared" ca="1" si="31"/>
        <v>#DIV/0!</v>
      </c>
      <c r="V106" s="37" t="e">
        <f t="shared" ca="1" si="31"/>
        <v>#DIV/0!</v>
      </c>
      <c r="W106" s="37" t="e">
        <f t="shared" ca="1" si="31"/>
        <v>#DIV/0!</v>
      </c>
      <c r="X106" s="37" t="e">
        <f t="shared" ca="1" si="31"/>
        <v>#DIV/0!</v>
      </c>
      <c r="Y106" s="37" t="e">
        <f t="shared" ca="1" si="31"/>
        <v>#DIV/0!</v>
      </c>
      <c r="Z106" s="37" t="e">
        <f t="shared" ca="1" si="31"/>
        <v>#DIV/0!</v>
      </c>
    </row>
    <row r="107" spans="1:26" hidden="1">
      <c r="A107" s="50" t="s">
        <v>235</v>
      </c>
      <c r="B107" s="37" t="e">
        <f t="shared" ref="B107:Z107" ca="1" si="32">B14-B106</f>
        <v>#DIV/0!</v>
      </c>
      <c r="C107" s="37" t="e">
        <f t="shared" ca="1" si="32"/>
        <v>#DIV/0!</v>
      </c>
      <c r="D107" s="37" t="e">
        <f t="shared" ca="1" si="32"/>
        <v>#DIV/0!</v>
      </c>
      <c r="E107" s="37" t="e">
        <f t="shared" ca="1" si="32"/>
        <v>#DIV/0!</v>
      </c>
      <c r="F107" s="37" t="e">
        <f t="shared" ca="1" si="32"/>
        <v>#DIV/0!</v>
      </c>
      <c r="G107" s="37" t="e">
        <f t="shared" ca="1" si="32"/>
        <v>#DIV/0!</v>
      </c>
      <c r="H107" s="37" t="e">
        <f t="shared" ca="1" si="32"/>
        <v>#DIV/0!</v>
      </c>
      <c r="I107" s="37" t="e">
        <f t="shared" ca="1" si="32"/>
        <v>#DIV/0!</v>
      </c>
      <c r="J107" s="37" t="e">
        <f t="shared" ca="1" si="32"/>
        <v>#DIV/0!</v>
      </c>
      <c r="K107" s="37" t="e">
        <f t="shared" ca="1" si="32"/>
        <v>#DIV/0!</v>
      </c>
      <c r="L107" s="37" t="e">
        <f t="shared" ca="1" si="32"/>
        <v>#DIV/0!</v>
      </c>
      <c r="M107" s="37" t="e">
        <f t="shared" ca="1" si="32"/>
        <v>#DIV/0!</v>
      </c>
      <c r="N107" s="37" t="e">
        <f t="shared" ca="1" si="32"/>
        <v>#DIV/0!</v>
      </c>
      <c r="O107" s="37" t="e">
        <f t="shared" ca="1" si="32"/>
        <v>#DIV/0!</v>
      </c>
      <c r="P107" s="37" t="e">
        <f t="shared" ca="1" si="32"/>
        <v>#DIV/0!</v>
      </c>
      <c r="Q107" s="37" t="e">
        <f t="shared" ca="1" si="32"/>
        <v>#DIV/0!</v>
      </c>
      <c r="R107" s="37" t="e">
        <f t="shared" ca="1" si="32"/>
        <v>#DIV/0!</v>
      </c>
      <c r="S107" s="37" t="e">
        <f t="shared" ca="1" si="32"/>
        <v>#DIV/0!</v>
      </c>
      <c r="T107" s="37" t="e">
        <f t="shared" ca="1" si="32"/>
        <v>#DIV/0!</v>
      </c>
      <c r="U107" s="37" t="e">
        <f t="shared" ca="1" si="32"/>
        <v>#DIV/0!</v>
      </c>
      <c r="V107" s="37" t="e">
        <f t="shared" ca="1" si="32"/>
        <v>#DIV/0!</v>
      </c>
      <c r="W107" s="37" t="e">
        <f t="shared" ca="1" si="32"/>
        <v>#DIV/0!</v>
      </c>
      <c r="X107" s="37" t="e">
        <f t="shared" ca="1" si="32"/>
        <v>#DIV/0!</v>
      </c>
      <c r="Y107" s="37" t="e">
        <f t="shared" ca="1" si="32"/>
        <v>#DIV/0!</v>
      </c>
      <c r="Z107" s="37" t="e">
        <f t="shared" ca="1" si="32"/>
        <v>#DIV/0!</v>
      </c>
    </row>
    <row r="108" spans="1:26" hidden="1">
      <c r="A108" s="50" t="s">
        <v>236</v>
      </c>
      <c r="B108" s="42" t="e">
        <f t="shared" ref="B108:Z108" ca="1" si="33">((B106-B104)/B106)</f>
        <v>#DIV/0!</v>
      </c>
      <c r="C108" s="42" t="e">
        <f t="shared" ca="1" si="33"/>
        <v>#DIV/0!</v>
      </c>
      <c r="D108" s="42" t="e">
        <f t="shared" ca="1" si="33"/>
        <v>#DIV/0!</v>
      </c>
      <c r="E108" s="42" t="e">
        <f t="shared" ca="1" si="33"/>
        <v>#DIV/0!</v>
      </c>
      <c r="F108" s="42" t="e">
        <f t="shared" ca="1" si="33"/>
        <v>#DIV/0!</v>
      </c>
      <c r="G108" s="42" t="e">
        <f t="shared" ca="1" si="33"/>
        <v>#DIV/0!</v>
      </c>
      <c r="H108" s="42" t="e">
        <f t="shared" ca="1" si="33"/>
        <v>#DIV/0!</v>
      </c>
      <c r="I108" s="42" t="e">
        <f t="shared" ca="1" si="33"/>
        <v>#DIV/0!</v>
      </c>
      <c r="J108" s="42" t="e">
        <f t="shared" ca="1" si="33"/>
        <v>#DIV/0!</v>
      </c>
      <c r="K108" s="42" t="e">
        <f t="shared" ca="1" si="33"/>
        <v>#DIV/0!</v>
      </c>
      <c r="L108" s="42" t="e">
        <f t="shared" ca="1" si="33"/>
        <v>#DIV/0!</v>
      </c>
      <c r="M108" s="42" t="e">
        <f t="shared" ca="1" si="33"/>
        <v>#DIV/0!</v>
      </c>
      <c r="N108" s="42" t="e">
        <f t="shared" ca="1" si="33"/>
        <v>#DIV/0!</v>
      </c>
      <c r="O108" s="42" t="e">
        <f t="shared" ca="1" si="33"/>
        <v>#DIV/0!</v>
      </c>
      <c r="P108" s="42" t="e">
        <f t="shared" ca="1" si="33"/>
        <v>#DIV/0!</v>
      </c>
      <c r="Q108" s="42" t="e">
        <f t="shared" ca="1" si="33"/>
        <v>#DIV/0!</v>
      </c>
      <c r="R108" s="42" t="e">
        <f t="shared" ca="1" si="33"/>
        <v>#DIV/0!</v>
      </c>
      <c r="S108" s="42" t="e">
        <f t="shared" ca="1" si="33"/>
        <v>#DIV/0!</v>
      </c>
      <c r="T108" s="42" t="e">
        <f t="shared" ca="1" si="33"/>
        <v>#DIV/0!</v>
      </c>
      <c r="U108" s="42" t="e">
        <f t="shared" ca="1" si="33"/>
        <v>#DIV/0!</v>
      </c>
      <c r="V108" s="42" t="e">
        <f t="shared" ca="1" si="33"/>
        <v>#DIV/0!</v>
      </c>
      <c r="W108" s="42" t="e">
        <f t="shared" ca="1" si="33"/>
        <v>#DIV/0!</v>
      </c>
      <c r="X108" s="42" t="e">
        <f t="shared" ca="1" si="33"/>
        <v>#DIV/0!</v>
      </c>
      <c r="Y108" s="42" t="e">
        <f t="shared" ca="1" si="33"/>
        <v>#DIV/0!</v>
      </c>
      <c r="Z108" s="42" t="e">
        <f t="shared" ca="1" si="33"/>
        <v>#DIV/0!</v>
      </c>
    </row>
    <row r="109" spans="1:26" hidden="1">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spans="1:26" hidden="1">
      <c r="A110" s="36" t="s">
        <v>180</v>
      </c>
      <c r="B110" s="42" t="e">
        <f t="shared" ref="B110:Z110" ca="1" si="34">B104/B97</f>
        <v>#DIV/0!</v>
      </c>
      <c r="C110" s="42" t="e">
        <f t="shared" ca="1" si="34"/>
        <v>#DIV/0!</v>
      </c>
      <c r="D110" s="42" t="e">
        <f t="shared" ca="1" si="34"/>
        <v>#DIV/0!</v>
      </c>
      <c r="E110" s="42" t="e">
        <f t="shared" ca="1" si="34"/>
        <v>#DIV/0!</v>
      </c>
      <c r="F110" s="42" t="e">
        <f t="shared" ca="1" si="34"/>
        <v>#DIV/0!</v>
      </c>
      <c r="G110" s="42" t="e">
        <f t="shared" ca="1" si="34"/>
        <v>#DIV/0!</v>
      </c>
      <c r="H110" s="42" t="e">
        <f t="shared" ca="1" si="34"/>
        <v>#DIV/0!</v>
      </c>
      <c r="I110" s="42" t="e">
        <f t="shared" ca="1" si="34"/>
        <v>#DIV/0!</v>
      </c>
      <c r="J110" s="42" t="e">
        <f t="shared" ca="1" si="34"/>
        <v>#DIV/0!</v>
      </c>
      <c r="K110" s="42" t="e">
        <f t="shared" ca="1" si="34"/>
        <v>#DIV/0!</v>
      </c>
      <c r="L110" s="42" t="e">
        <f t="shared" ca="1" si="34"/>
        <v>#DIV/0!</v>
      </c>
      <c r="M110" s="42" t="e">
        <f t="shared" ca="1" si="34"/>
        <v>#DIV/0!</v>
      </c>
      <c r="N110" s="42" t="e">
        <f t="shared" ca="1" si="34"/>
        <v>#DIV/0!</v>
      </c>
      <c r="O110" s="42" t="e">
        <f t="shared" ca="1" si="34"/>
        <v>#DIV/0!</v>
      </c>
      <c r="P110" s="42" t="e">
        <f t="shared" ca="1" si="34"/>
        <v>#DIV/0!</v>
      </c>
      <c r="Q110" s="42" t="e">
        <f t="shared" ca="1" si="34"/>
        <v>#DIV/0!</v>
      </c>
      <c r="R110" s="42" t="e">
        <f t="shared" ca="1" si="34"/>
        <v>#DIV/0!</v>
      </c>
      <c r="S110" s="42" t="e">
        <f t="shared" ca="1" si="34"/>
        <v>#DIV/0!</v>
      </c>
      <c r="T110" s="42" t="e">
        <f t="shared" ca="1" si="34"/>
        <v>#DIV/0!</v>
      </c>
      <c r="U110" s="42" t="e">
        <f t="shared" ca="1" si="34"/>
        <v>#DIV/0!</v>
      </c>
      <c r="V110" s="42" t="e">
        <f t="shared" ca="1" si="34"/>
        <v>#DIV/0!</v>
      </c>
      <c r="W110" s="42" t="e">
        <f t="shared" ca="1" si="34"/>
        <v>#DIV/0!</v>
      </c>
      <c r="X110" s="42" t="e">
        <f t="shared" ca="1" si="34"/>
        <v>#DIV/0!</v>
      </c>
      <c r="Y110" s="42" t="e">
        <f t="shared" ca="1" si="34"/>
        <v>#DIV/0!</v>
      </c>
      <c r="Z110" s="42" t="e">
        <f t="shared" ca="1" si="34"/>
        <v>#DIV/0!</v>
      </c>
    </row>
    <row r="111" spans="1:26" hidden="1">
      <c r="A111" s="36" t="s">
        <v>181</v>
      </c>
      <c r="B111" s="42" t="e">
        <f t="shared" ref="B111:Z111" ca="1" si="35">B106/B97</f>
        <v>#DIV/0!</v>
      </c>
      <c r="C111" s="42" t="e">
        <f t="shared" ca="1" si="35"/>
        <v>#DIV/0!</v>
      </c>
      <c r="D111" s="42" t="e">
        <f t="shared" ca="1" si="35"/>
        <v>#DIV/0!</v>
      </c>
      <c r="E111" s="42" t="e">
        <f t="shared" ca="1" si="35"/>
        <v>#DIV/0!</v>
      </c>
      <c r="F111" s="42" t="e">
        <f t="shared" ca="1" si="35"/>
        <v>#DIV/0!</v>
      </c>
      <c r="G111" s="42" t="e">
        <f t="shared" ca="1" si="35"/>
        <v>#DIV/0!</v>
      </c>
      <c r="H111" s="42" t="e">
        <f t="shared" ca="1" si="35"/>
        <v>#DIV/0!</v>
      </c>
      <c r="I111" s="42" t="e">
        <f t="shared" ca="1" si="35"/>
        <v>#DIV/0!</v>
      </c>
      <c r="J111" s="42" t="e">
        <f t="shared" ca="1" si="35"/>
        <v>#DIV/0!</v>
      </c>
      <c r="K111" s="42" t="e">
        <f t="shared" ca="1" si="35"/>
        <v>#DIV/0!</v>
      </c>
      <c r="L111" s="42" t="e">
        <f t="shared" ca="1" si="35"/>
        <v>#DIV/0!</v>
      </c>
      <c r="M111" s="42" t="e">
        <f t="shared" ca="1" si="35"/>
        <v>#DIV/0!</v>
      </c>
      <c r="N111" s="42" t="e">
        <f t="shared" ca="1" si="35"/>
        <v>#DIV/0!</v>
      </c>
      <c r="O111" s="42" t="e">
        <f t="shared" ca="1" si="35"/>
        <v>#DIV/0!</v>
      </c>
      <c r="P111" s="42" t="e">
        <f t="shared" ca="1" si="35"/>
        <v>#DIV/0!</v>
      </c>
      <c r="Q111" s="42" t="e">
        <f t="shared" ca="1" si="35"/>
        <v>#DIV/0!</v>
      </c>
      <c r="R111" s="42" t="e">
        <f t="shared" ca="1" si="35"/>
        <v>#DIV/0!</v>
      </c>
      <c r="S111" s="42" t="e">
        <f t="shared" ca="1" si="35"/>
        <v>#DIV/0!</v>
      </c>
      <c r="T111" s="42" t="e">
        <f t="shared" ca="1" si="35"/>
        <v>#DIV/0!</v>
      </c>
      <c r="U111" s="42" t="e">
        <f t="shared" ca="1" si="35"/>
        <v>#DIV/0!</v>
      </c>
      <c r="V111" s="42" t="e">
        <f t="shared" ca="1" si="35"/>
        <v>#DIV/0!</v>
      </c>
      <c r="W111" s="42" t="e">
        <f t="shared" ca="1" si="35"/>
        <v>#DIV/0!</v>
      </c>
      <c r="X111" s="42" t="e">
        <f t="shared" ca="1" si="35"/>
        <v>#DIV/0!</v>
      </c>
      <c r="Y111" s="42" t="e">
        <f t="shared" ca="1" si="35"/>
        <v>#DIV/0!</v>
      </c>
      <c r="Z111" s="42" t="e">
        <f t="shared" ca="1" si="35"/>
        <v>#DIV/0!</v>
      </c>
    </row>
    <row r="112" spans="1:26" hidden="1">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hidden="1">
      <c r="A113" s="36" t="s">
        <v>182</v>
      </c>
      <c r="B113" s="44" t="e">
        <f t="shared" ref="B113:Z113" ca="1" si="36">B106-B104</f>
        <v>#DIV/0!</v>
      </c>
      <c r="C113" s="44" t="e">
        <f t="shared" ca="1" si="36"/>
        <v>#DIV/0!</v>
      </c>
      <c r="D113" s="44" t="e">
        <f t="shared" ca="1" si="36"/>
        <v>#DIV/0!</v>
      </c>
      <c r="E113" s="44" t="e">
        <f t="shared" ca="1" si="36"/>
        <v>#DIV/0!</v>
      </c>
      <c r="F113" s="44" t="e">
        <f t="shared" ca="1" si="36"/>
        <v>#DIV/0!</v>
      </c>
      <c r="G113" s="44" t="e">
        <f t="shared" ca="1" si="36"/>
        <v>#DIV/0!</v>
      </c>
      <c r="H113" s="44" t="e">
        <f t="shared" ca="1" si="36"/>
        <v>#DIV/0!</v>
      </c>
      <c r="I113" s="44" t="e">
        <f t="shared" ca="1" si="36"/>
        <v>#DIV/0!</v>
      </c>
      <c r="J113" s="44" t="e">
        <f t="shared" ca="1" si="36"/>
        <v>#DIV/0!</v>
      </c>
      <c r="K113" s="44" t="e">
        <f t="shared" ca="1" si="36"/>
        <v>#DIV/0!</v>
      </c>
      <c r="L113" s="44" t="e">
        <f t="shared" ca="1" si="36"/>
        <v>#DIV/0!</v>
      </c>
      <c r="M113" s="44" t="e">
        <f t="shared" ca="1" si="36"/>
        <v>#DIV/0!</v>
      </c>
      <c r="N113" s="44" t="e">
        <f t="shared" ca="1" si="36"/>
        <v>#DIV/0!</v>
      </c>
      <c r="O113" s="44" t="e">
        <f t="shared" ca="1" si="36"/>
        <v>#DIV/0!</v>
      </c>
      <c r="P113" s="44" t="e">
        <f t="shared" ca="1" si="36"/>
        <v>#DIV/0!</v>
      </c>
      <c r="Q113" s="44" t="e">
        <f t="shared" ca="1" si="36"/>
        <v>#DIV/0!</v>
      </c>
      <c r="R113" s="44" t="e">
        <f t="shared" ca="1" si="36"/>
        <v>#DIV/0!</v>
      </c>
      <c r="S113" s="44" t="e">
        <f t="shared" ca="1" si="36"/>
        <v>#DIV/0!</v>
      </c>
      <c r="T113" s="44" t="e">
        <f t="shared" ca="1" si="36"/>
        <v>#DIV/0!</v>
      </c>
      <c r="U113" s="44" t="e">
        <f t="shared" ca="1" si="36"/>
        <v>#DIV/0!</v>
      </c>
      <c r="V113" s="44" t="e">
        <f t="shared" ca="1" si="36"/>
        <v>#DIV/0!</v>
      </c>
      <c r="W113" s="44" t="e">
        <f t="shared" ca="1" si="36"/>
        <v>#DIV/0!</v>
      </c>
      <c r="X113" s="44" t="e">
        <f t="shared" ca="1" si="36"/>
        <v>#DIV/0!</v>
      </c>
      <c r="Y113" s="44" t="e">
        <f t="shared" ca="1" si="36"/>
        <v>#DIV/0!</v>
      </c>
      <c r="Z113" s="44" t="e">
        <f t="shared" ca="1" si="36"/>
        <v>#DIV/0!</v>
      </c>
    </row>
    <row r="114" spans="1:26" hidden="1">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hidden="1">
      <c r="A115" s="36" t="s">
        <v>183</v>
      </c>
      <c r="B115" s="46">
        <f>$B$86</f>
        <v>0</v>
      </c>
      <c r="C115" s="47">
        <f t="shared" ref="C115:Z115" si="37">B115</f>
        <v>0</v>
      </c>
      <c r="D115" s="47">
        <f t="shared" si="37"/>
        <v>0</v>
      </c>
      <c r="E115" s="47">
        <f t="shared" si="37"/>
        <v>0</v>
      </c>
      <c r="F115" s="47">
        <f t="shared" si="37"/>
        <v>0</v>
      </c>
      <c r="G115" s="47">
        <f t="shared" si="37"/>
        <v>0</v>
      </c>
      <c r="H115" s="47">
        <f t="shared" si="37"/>
        <v>0</v>
      </c>
      <c r="I115" s="47">
        <f t="shared" si="37"/>
        <v>0</v>
      </c>
      <c r="J115" s="47">
        <f t="shared" si="37"/>
        <v>0</v>
      </c>
      <c r="K115" s="47">
        <f t="shared" si="37"/>
        <v>0</v>
      </c>
      <c r="L115" s="47">
        <f t="shared" si="37"/>
        <v>0</v>
      </c>
      <c r="M115" s="47">
        <f t="shared" si="37"/>
        <v>0</v>
      </c>
      <c r="N115" s="47">
        <f t="shared" si="37"/>
        <v>0</v>
      </c>
      <c r="O115" s="47">
        <f t="shared" si="37"/>
        <v>0</v>
      </c>
      <c r="P115" s="47">
        <f t="shared" si="37"/>
        <v>0</v>
      </c>
      <c r="Q115" s="47">
        <f t="shared" si="37"/>
        <v>0</v>
      </c>
      <c r="R115" s="47">
        <f t="shared" si="37"/>
        <v>0</v>
      </c>
      <c r="S115" s="47">
        <f t="shared" si="37"/>
        <v>0</v>
      </c>
      <c r="T115" s="47">
        <f t="shared" si="37"/>
        <v>0</v>
      </c>
      <c r="U115" s="47">
        <f t="shared" si="37"/>
        <v>0</v>
      </c>
      <c r="V115" s="47">
        <f t="shared" si="37"/>
        <v>0</v>
      </c>
      <c r="W115" s="47">
        <f t="shared" si="37"/>
        <v>0</v>
      </c>
      <c r="X115" s="47">
        <f t="shared" si="37"/>
        <v>0</v>
      </c>
      <c r="Y115" s="47">
        <f t="shared" si="37"/>
        <v>0</v>
      </c>
      <c r="Z115" s="47">
        <f t="shared" si="37"/>
        <v>0</v>
      </c>
    </row>
    <row r="116" spans="1:26" hidden="1">
      <c r="A116" s="36" t="s">
        <v>184</v>
      </c>
      <c r="B116" s="46" t="e">
        <f t="shared" ref="B116:Z116" ca="1" si="38">(B$113*$D$82)/$B$11</f>
        <v>#DIV/0!</v>
      </c>
      <c r="C116" s="46" t="e">
        <f t="shared" ca="1" si="38"/>
        <v>#DIV/0!</v>
      </c>
      <c r="D116" s="46" t="e">
        <f t="shared" ca="1" si="38"/>
        <v>#DIV/0!</v>
      </c>
      <c r="E116" s="46" t="e">
        <f t="shared" ca="1" si="38"/>
        <v>#DIV/0!</v>
      </c>
      <c r="F116" s="46" t="e">
        <f t="shared" ca="1" si="38"/>
        <v>#DIV/0!</v>
      </c>
      <c r="G116" s="46" t="e">
        <f t="shared" ca="1" si="38"/>
        <v>#DIV/0!</v>
      </c>
      <c r="H116" s="46" t="e">
        <f t="shared" ca="1" si="38"/>
        <v>#DIV/0!</v>
      </c>
      <c r="I116" s="46" t="e">
        <f t="shared" ca="1" si="38"/>
        <v>#DIV/0!</v>
      </c>
      <c r="J116" s="46" t="e">
        <f t="shared" ca="1" si="38"/>
        <v>#DIV/0!</v>
      </c>
      <c r="K116" s="46" t="e">
        <f t="shared" ca="1" si="38"/>
        <v>#DIV/0!</v>
      </c>
      <c r="L116" s="46" t="e">
        <f t="shared" ca="1" si="38"/>
        <v>#DIV/0!</v>
      </c>
      <c r="M116" s="46" t="e">
        <f t="shared" ca="1" si="38"/>
        <v>#DIV/0!</v>
      </c>
      <c r="N116" s="46" t="e">
        <f t="shared" ca="1" si="38"/>
        <v>#DIV/0!</v>
      </c>
      <c r="O116" s="46" t="e">
        <f t="shared" ca="1" si="38"/>
        <v>#DIV/0!</v>
      </c>
      <c r="P116" s="46" t="e">
        <f t="shared" ca="1" si="38"/>
        <v>#DIV/0!</v>
      </c>
      <c r="Q116" s="46" t="e">
        <f t="shared" ca="1" si="38"/>
        <v>#DIV/0!</v>
      </c>
      <c r="R116" s="46" t="e">
        <f t="shared" ca="1" si="38"/>
        <v>#DIV/0!</v>
      </c>
      <c r="S116" s="46" t="e">
        <f t="shared" ca="1" si="38"/>
        <v>#DIV/0!</v>
      </c>
      <c r="T116" s="46" t="e">
        <f t="shared" ca="1" si="38"/>
        <v>#DIV/0!</v>
      </c>
      <c r="U116" s="46" t="e">
        <f t="shared" ca="1" si="38"/>
        <v>#DIV/0!</v>
      </c>
      <c r="V116" s="46" t="e">
        <f t="shared" ca="1" si="38"/>
        <v>#DIV/0!</v>
      </c>
      <c r="W116" s="46" t="e">
        <f t="shared" ca="1" si="38"/>
        <v>#DIV/0!</v>
      </c>
      <c r="X116" s="46" t="e">
        <f t="shared" ca="1" si="38"/>
        <v>#DIV/0!</v>
      </c>
      <c r="Y116" s="46" t="e">
        <f t="shared" ca="1" si="38"/>
        <v>#DIV/0!</v>
      </c>
      <c r="Z116" s="46" t="e">
        <f t="shared" ca="1" si="38"/>
        <v>#DIV/0!</v>
      </c>
    </row>
    <row r="117" spans="1:26" hidden="1">
      <c r="A117" s="36" t="s">
        <v>185</v>
      </c>
      <c r="B117" s="46" t="e">
        <f t="shared" ref="B117:Z117" ca="1" si="39">(B$113*$D$81)/$B$11</f>
        <v>#DIV/0!</v>
      </c>
      <c r="C117" s="46" t="e">
        <f t="shared" ca="1" si="39"/>
        <v>#DIV/0!</v>
      </c>
      <c r="D117" s="46" t="e">
        <f t="shared" ca="1" si="39"/>
        <v>#DIV/0!</v>
      </c>
      <c r="E117" s="46" t="e">
        <f t="shared" ca="1" si="39"/>
        <v>#DIV/0!</v>
      </c>
      <c r="F117" s="46" t="e">
        <f t="shared" ca="1" si="39"/>
        <v>#DIV/0!</v>
      </c>
      <c r="G117" s="46" t="e">
        <f t="shared" ca="1" si="39"/>
        <v>#DIV/0!</v>
      </c>
      <c r="H117" s="46" t="e">
        <f t="shared" ca="1" si="39"/>
        <v>#DIV/0!</v>
      </c>
      <c r="I117" s="46" t="e">
        <f t="shared" ca="1" si="39"/>
        <v>#DIV/0!</v>
      </c>
      <c r="J117" s="46" t="e">
        <f t="shared" ca="1" si="39"/>
        <v>#DIV/0!</v>
      </c>
      <c r="K117" s="46" t="e">
        <f t="shared" ca="1" si="39"/>
        <v>#DIV/0!</v>
      </c>
      <c r="L117" s="46" t="e">
        <f t="shared" ca="1" si="39"/>
        <v>#DIV/0!</v>
      </c>
      <c r="M117" s="46" t="e">
        <f t="shared" ca="1" si="39"/>
        <v>#DIV/0!</v>
      </c>
      <c r="N117" s="46" t="e">
        <f t="shared" ca="1" si="39"/>
        <v>#DIV/0!</v>
      </c>
      <c r="O117" s="46" t="e">
        <f t="shared" ca="1" si="39"/>
        <v>#DIV/0!</v>
      </c>
      <c r="P117" s="46" t="e">
        <f t="shared" ca="1" si="39"/>
        <v>#DIV/0!</v>
      </c>
      <c r="Q117" s="46" t="e">
        <f t="shared" ca="1" si="39"/>
        <v>#DIV/0!</v>
      </c>
      <c r="R117" s="46" t="e">
        <f t="shared" ca="1" si="39"/>
        <v>#DIV/0!</v>
      </c>
      <c r="S117" s="46" t="e">
        <f t="shared" ca="1" si="39"/>
        <v>#DIV/0!</v>
      </c>
      <c r="T117" s="46" t="e">
        <f t="shared" ca="1" si="39"/>
        <v>#DIV/0!</v>
      </c>
      <c r="U117" s="46" t="e">
        <f t="shared" ca="1" si="39"/>
        <v>#DIV/0!</v>
      </c>
      <c r="V117" s="46" t="e">
        <f t="shared" ca="1" si="39"/>
        <v>#DIV/0!</v>
      </c>
      <c r="W117" s="46" t="e">
        <f t="shared" ca="1" si="39"/>
        <v>#DIV/0!</v>
      </c>
      <c r="X117" s="46" t="e">
        <f t="shared" ca="1" si="39"/>
        <v>#DIV/0!</v>
      </c>
      <c r="Y117" s="46" t="e">
        <f t="shared" ca="1" si="39"/>
        <v>#DIV/0!</v>
      </c>
      <c r="Z117" s="46" t="e">
        <f t="shared" ca="1" si="39"/>
        <v>#DIV/0!</v>
      </c>
    </row>
    <row r="118" spans="1:26" hidden="1">
      <c r="A118" s="36" t="s">
        <v>186</v>
      </c>
      <c r="B118" s="46" t="e">
        <f t="shared" ref="B118:Z118" ca="1" si="40">(B$113*$D$80)/$B$11</f>
        <v>#DIV/0!</v>
      </c>
      <c r="C118" s="46" t="e">
        <f t="shared" ca="1" si="40"/>
        <v>#DIV/0!</v>
      </c>
      <c r="D118" s="46" t="e">
        <f t="shared" ca="1" si="40"/>
        <v>#DIV/0!</v>
      </c>
      <c r="E118" s="46" t="e">
        <f t="shared" ca="1" si="40"/>
        <v>#DIV/0!</v>
      </c>
      <c r="F118" s="46" t="e">
        <f t="shared" ca="1" si="40"/>
        <v>#DIV/0!</v>
      </c>
      <c r="G118" s="46" t="e">
        <f t="shared" ca="1" si="40"/>
        <v>#DIV/0!</v>
      </c>
      <c r="H118" s="46" t="e">
        <f t="shared" ca="1" si="40"/>
        <v>#DIV/0!</v>
      </c>
      <c r="I118" s="46" t="e">
        <f t="shared" ca="1" si="40"/>
        <v>#DIV/0!</v>
      </c>
      <c r="J118" s="46" t="e">
        <f t="shared" ca="1" si="40"/>
        <v>#DIV/0!</v>
      </c>
      <c r="K118" s="46" t="e">
        <f t="shared" ca="1" si="40"/>
        <v>#DIV/0!</v>
      </c>
      <c r="L118" s="46" t="e">
        <f t="shared" ca="1" si="40"/>
        <v>#DIV/0!</v>
      </c>
      <c r="M118" s="46" t="e">
        <f t="shared" ca="1" si="40"/>
        <v>#DIV/0!</v>
      </c>
      <c r="N118" s="46" t="e">
        <f t="shared" ca="1" si="40"/>
        <v>#DIV/0!</v>
      </c>
      <c r="O118" s="46" t="e">
        <f t="shared" ca="1" si="40"/>
        <v>#DIV/0!</v>
      </c>
      <c r="P118" s="46" t="e">
        <f t="shared" ca="1" si="40"/>
        <v>#DIV/0!</v>
      </c>
      <c r="Q118" s="46" t="e">
        <f t="shared" ca="1" si="40"/>
        <v>#DIV/0!</v>
      </c>
      <c r="R118" s="46" t="e">
        <f t="shared" ca="1" si="40"/>
        <v>#DIV/0!</v>
      </c>
      <c r="S118" s="46" t="e">
        <f t="shared" ca="1" si="40"/>
        <v>#DIV/0!</v>
      </c>
      <c r="T118" s="46" t="e">
        <f t="shared" ca="1" si="40"/>
        <v>#DIV/0!</v>
      </c>
      <c r="U118" s="46" t="e">
        <f t="shared" ca="1" si="40"/>
        <v>#DIV/0!</v>
      </c>
      <c r="V118" s="46" t="e">
        <f t="shared" ca="1" si="40"/>
        <v>#DIV/0!</v>
      </c>
      <c r="W118" s="46" t="e">
        <f t="shared" ca="1" si="40"/>
        <v>#DIV/0!</v>
      </c>
      <c r="X118" s="46" t="e">
        <f t="shared" ca="1" si="40"/>
        <v>#DIV/0!</v>
      </c>
      <c r="Y118" s="46" t="e">
        <f t="shared" ca="1" si="40"/>
        <v>#DIV/0!</v>
      </c>
      <c r="Z118" s="46" t="e">
        <f t="shared" ca="1" si="40"/>
        <v>#DIV/0!</v>
      </c>
    </row>
    <row r="119" spans="1:26" hidden="1">
      <c r="A119" s="36" t="s">
        <v>187</v>
      </c>
      <c r="B119" s="46" t="e">
        <f t="shared" ref="B119:Z119" ca="1" si="41">SUM(B116:B118)</f>
        <v>#DIV/0!</v>
      </c>
      <c r="C119" s="46" t="e">
        <f t="shared" ca="1" si="41"/>
        <v>#DIV/0!</v>
      </c>
      <c r="D119" s="46" t="e">
        <f t="shared" ca="1" si="41"/>
        <v>#DIV/0!</v>
      </c>
      <c r="E119" s="46" t="e">
        <f t="shared" ca="1" si="41"/>
        <v>#DIV/0!</v>
      </c>
      <c r="F119" s="46" t="e">
        <f t="shared" ca="1" si="41"/>
        <v>#DIV/0!</v>
      </c>
      <c r="G119" s="46" t="e">
        <f t="shared" ca="1" si="41"/>
        <v>#DIV/0!</v>
      </c>
      <c r="H119" s="46" t="e">
        <f t="shared" ca="1" si="41"/>
        <v>#DIV/0!</v>
      </c>
      <c r="I119" s="46" t="e">
        <f t="shared" ca="1" si="41"/>
        <v>#DIV/0!</v>
      </c>
      <c r="J119" s="46" t="e">
        <f t="shared" ca="1" si="41"/>
        <v>#DIV/0!</v>
      </c>
      <c r="K119" s="46" t="e">
        <f t="shared" ca="1" si="41"/>
        <v>#DIV/0!</v>
      </c>
      <c r="L119" s="46" t="e">
        <f t="shared" ca="1" si="41"/>
        <v>#DIV/0!</v>
      </c>
      <c r="M119" s="46" t="e">
        <f t="shared" ca="1" si="41"/>
        <v>#DIV/0!</v>
      </c>
      <c r="N119" s="46" t="e">
        <f t="shared" ca="1" si="41"/>
        <v>#DIV/0!</v>
      </c>
      <c r="O119" s="46" t="e">
        <f t="shared" ca="1" si="41"/>
        <v>#DIV/0!</v>
      </c>
      <c r="P119" s="46" t="e">
        <f t="shared" ca="1" si="41"/>
        <v>#DIV/0!</v>
      </c>
      <c r="Q119" s="46" t="e">
        <f t="shared" ca="1" si="41"/>
        <v>#DIV/0!</v>
      </c>
      <c r="R119" s="46" t="e">
        <f t="shared" ca="1" si="41"/>
        <v>#DIV/0!</v>
      </c>
      <c r="S119" s="46" t="e">
        <f t="shared" ca="1" si="41"/>
        <v>#DIV/0!</v>
      </c>
      <c r="T119" s="46" t="e">
        <f t="shared" ca="1" si="41"/>
        <v>#DIV/0!</v>
      </c>
      <c r="U119" s="46" t="e">
        <f t="shared" ca="1" si="41"/>
        <v>#DIV/0!</v>
      </c>
      <c r="V119" s="46" t="e">
        <f t="shared" ca="1" si="41"/>
        <v>#DIV/0!</v>
      </c>
      <c r="W119" s="46" t="e">
        <f t="shared" ca="1" si="41"/>
        <v>#DIV/0!</v>
      </c>
      <c r="X119" s="46" t="e">
        <f t="shared" ca="1" si="41"/>
        <v>#DIV/0!</v>
      </c>
      <c r="Y119" s="46" t="e">
        <f t="shared" ca="1" si="41"/>
        <v>#DIV/0!</v>
      </c>
      <c r="Z119" s="46" t="e">
        <f t="shared" ca="1" si="41"/>
        <v>#DIV/0!</v>
      </c>
    </row>
    <row r="120" spans="1:26" ht="13.5" hidden="1" thickBot="1">
      <c r="A120" s="36" t="s">
        <v>188</v>
      </c>
      <c r="B120" s="48" t="e">
        <f t="shared" ref="B120:Z120" ca="1" si="42">B119+B115</f>
        <v>#DIV/0!</v>
      </c>
      <c r="C120" s="48" t="e">
        <f t="shared" ca="1" si="42"/>
        <v>#DIV/0!</v>
      </c>
      <c r="D120" s="48" t="e">
        <f t="shared" ca="1" si="42"/>
        <v>#DIV/0!</v>
      </c>
      <c r="E120" s="48" t="e">
        <f t="shared" ca="1" si="42"/>
        <v>#DIV/0!</v>
      </c>
      <c r="F120" s="48" t="e">
        <f t="shared" ca="1" si="42"/>
        <v>#DIV/0!</v>
      </c>
      <c r="G120" s="48" t="e">
        <f t="shared" ca="1" si="42"/>
        <v>#DIV/0!</v>
      </c>
      <c r="H120" s="48" t="e">
        <f t="shared" ca="1" si="42"/>
        <v>#DIV/0!</v>
      </c>
      <c r="I120" s="48" t="e">
        <f t="shared" ca="1" si="42"/>
        <v>#DIV/0!</v>
      </c>
      <c r="J120" s="48" t="e">
        <f t="shared" ca="1" si="42"/>
        <v>#DIV/0!</v>
      </c>
      <c r="K120" s="48" t="e">
        <f t="shared" ca="1" si="42"/>
        <v>#DIV/0!</v>
      </c>
      <c r="L120" s="48" t="e">
        <f t="shared" ca="1" si="42"/>
        <v>#DIV/0!</v>
      </c>
      <c r="M120" s="48" t="e">
        <f t="shared" ca="1" si="42"/>
        <v>#DIV/0!</v>
      </c>
      <c r="N120" s="48" t="e">
        <f t="shared" ca="1" si="42"/>
        <v>#DIV/0!</v>
      </c>
      <c r="O120" s="48" t="e">
        <f t="shared" ca="1" si="42"/>
        <v>#DIV/0!</v>
      </c>
      <c r="P120" s="48" t="e">
        <f t="shared" ca="1" si="42"/>
        <v>#DIV/0!</v>
      </c>
      <c r="Q120" s="48" t="e">
        <f t="shared" ca="1" si="42"/>
        <v>#DIV/0!</v>
      </c>
      <c r="R120" s="48" t="e">
        <f t="shared" ca="1" si="42"/>
        <v>#DIV/0!</v>
      </c>
      <c r="S120" s="48" t="e">
        <f t="shared" ca="1" si="42"/>
        <v>#DIV/0!</v>
      </c>
      <c r="T120" s="48" t="e">
        <f t="shared" ca="1" si="42"/>
        <v>#DIV/0!</v>
      </c>
      <c r="U120" s="48" t="e">
        <f t="shared" ca="1" si="42"/>
        <v>#DIV/0!</v>
      </c>
      <c r="V120" s="48" t="e">
        <f t="shared" ca="1" si="42"/>
        <v>#DIV/0!</v>
      </c>
      <c r="W120" s="48" t="e">
        <f t="shared" ca="1" si="42"/>
        <v>#DIV/0!</v>
      </c>
      <c r="X120" s="48" t="e">
        <f t="shared" ca="1" si="42"/>
        <v>#DIV/0!</v>
      </c>
      <c r="Y120" s="48" t="e">
        <f t="shared" ca="1" si="42"/>
        <v>#DIV/0!</v>
      </c>
      <c r="Z120" s="48" t="e">
        <f t="shared" ca="1" si="42"/>
        <v>#DIV/0!</v>
      </c>
    </row>
  </sheetData>
  <sheetProtection password="CD56" sheet="1" formatCells="0" formatColumns="0" formatRows="0" insertColumns="0" autoFilter="0"/>
  <mergeCells count="8">
    <mergeCell ref="C90:D90"/>
    <mergeCell ref="C91:D91"/>
    <mergeCell ref="A36:A37"/>
    <mergeCell ref="A38:A39"/>
    <mergeCell ref="C36:D36"/>
    <mergeCell ref="C37:D37"/>
    <mergeCell ref="C38:D38"/>
    <mergeCell ref="C39:D39"/>
  </mergeCells>
  <phoneticPr fontId="4" type="noConversion"/>
  <pageMargins left="0.75" right="0.75" top="1" bottom="1" header="0.5" footer="0.5"/>
  <pageSetup paperSize="9" orientation="portrait" verticalDpi="12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6</vt:i4>
      </vt:variant>
      <vt:variant>
        <vt:lpstr>Charts</vt:lpstr>
      </vt:variant>
      <vt:variant>
        <vt:i4>1</vt:i4>
      </vt:variant>
      <vt:variant>
        <vt:lpstr>Named Ranges</vt:lpstr>
      </vt:variant>
      <vt:variant>
        <vt:i4>3</vt:i4>
      </vt:variant>
    </vt:vector>
  </HeadingPairs>
  <TitlesOfParts>
    <vt:vector size="10" baseType="lpstr">
      <vt:lpstr>Summary</vt:lpstr>
      <vt:lpstr>Financial_Inputs</vt:lpstr>
      <vt:lpstr>Performance Failure Scenarios</vt:lpstr>
      <vt:lpstr>Gross Service Units</vt:lpstr>
      <vt:lpstr>Availability Scenarios</vt:lpstr>
      <vt:lpstr>Threshold Model</vt:lpstr>
      <vt:lpstr>Performance Scenario</vt:lpstr>
      <vt:lpstr>'Performance Failure Scenarios'!_ftnref1</vt:lpstr>
      <vt:lpstr>'Performance Failure Scenarios'!_ftnref2</vt:lpstr>
      <vt:lpstr>'Performance Failure Scenarios'!Print_Titles</vt:lpstr>
    </vt:vector>
  </TitlesOfParts>
  <Company>Mott MacDonald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ald39959</dc:creator>
  <cp:lastModifiedBy>jonathan.murray</cp:lastModifiedBy>
  <cp:lastPrinted>2013-11-27T11:49:12Z</cp:lastPrinted>
  <dcterms:created xsi:type="dcterms:W3CDTF">2011-09-05T12:25:49Z</dcterms:created>
  <dcterms:modified xsi:type="dcterms:W3CDTF">2014-05-30T12:15:32Z</dcterms:modified>
</cp:coreProperties>
</file>